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1355" windowHeight="8445" tabRatio="614" activeTab="0"/>
  </bookViews>
  <sheets>
    <sheet name="Návod" sheetId="1" r:id="rId1"/>
    <sheet name="Povolení cesty" sheetId="2" r:id="rId2"/>
    <sheet name="Žádost o valuty" sheetId="3" r:id="rId3"/>
    <sheet name="Použití soukr.vozidla" sheetId="4" r:id="rId4"/>
    <sheet name="Vyúčtování cesty" sheetId="5" r:id="rId5"/>
    <sheet name="Evidence cesty" sheetId="6" r:id="rId6"/>
  </sheets>
  <definedNames>
    <definedName name="Bydliste">'Povolení cesty'!$E$11</definedName>
    <definedName name="Cele_jmeno">'Povolení cesty'!$F$9</definedName>
    <definedName name="CSdo">'Použití soukr.vozidla'!$AG$17</definedName>
    <definedName name="EUdo">'Použití soukr.vozidla'!$AG$19</definedName>
    <definedName name="EXTRACT" localSheetId="2">'Žádost o valuty'!$W$26:$W$35</definedName>
    <definedName name="kapesne">'Povolení cesty'!$T$28</definedName>
    <definedName name="kc_celk">'Použití soukr.vozidla'!$L$39</definedName>
    <definedName name="mena_1">'Použití soukr.vozidla'!$L$33</definedName>
    <definedName name="mena_2">'Použití soukr.vozidla'!$P$33</definedName>
    <definedName name="mena_3">'Použití soukr.vozidla'!$T$33</definedName>
    <definedName name="mena_4">'Použití soukr.vozidla'!$X$33</definedName>
    <definedName name="Naroz">'Povolení cesty'!$R$9</definedName>
    <definedName name="norm_spotr">'Použití soukr.vozidla'!$AG$15</definedName>
    <definedName name="_xlnm.Print_Area" localSheetId="5">'Evidence cesty'!$B$2:$L$54</definedName>
    <definedName name="_xlnm.Print_Area" localSheetId="0">'Návod'!$B$2:$J$23</definedName>
    <definedName name="_xlnm.Print_Area" localSheetId="3">'Použití soukr.vozidla'!$B$3:$AA$42</definedName>
    <definedName name="_xlnm.Print_Area" localSheetId="1">'Povolení cesty'!$B$2:$V$62</definedName>
    <definedName name="_xlnm.Print_Area" localSheetId="4">'Vyúčtování cesty'!$C$2:$AF$102</definedName>
    <definedName name="_xlnm.Print_Area" localSheetId="2">'Žádost o valuty'!$B$2:$W$45</definedName>
    <definedName name="palivo">'Použití soukr.vozidla'!$AG$9</definedName>
    <definedName name="pojCS">'Použití soukr.vozidla'!$AG$16</definedName>
    <definedName name="pojEU">'Použití soukr.vozidla'!$AG$18</definedName>
    <definedName name="Prac">'Povolení cesty'!$D$10</definedName>
    <definedName name="sazba_za_km">'Použití soukr.vozidla'!$AG$20</definedName>
    <definedName name="Spolucest">'Povolení cesty'!$E$26</definedName>
    <definedName name="SPZ">'Použití soukr.vozidla'!$AG$8</definedName>
    <definedName name="Telef">'Povolení cesty'!$S$10</definedName>
    <definedName name="Typ_vozidla">'Použití soukr.vozidla'!$AG$7</definedName>
    <definedName name="volba1">"stahovací 27"</definedName>
    <definedName name="za_km">'Použití soukr.vozidla'!$L$38</definedName>
    <definedName name="za_PHM_1">'Použití soukr.vozidla'!$L$37</definedName>
    <definedName name="za_PHM_2">'Použití soukr.vozidla'!$P$37</definedName>
    <definedName name="za_PHM_3">'Použití soukr.vozidla'!$T$37</definedName>
    <definedName name="za_PHM_4">'Použití soukr.vozidla'!$X$37</definedName>
    <definedName name="Zaškrtávací3" localSheetId="1">'Povolení cesty'!$B$28</definedName>
    <definedName name="Zaškrtávací5" localSheetId="1">'Povolení cesty'!$B$12</definedName>
    <definedName name="Zaškrtávací7" localSheetId="1">'Povolení cesty'!$S$34</definedName>
  </definedNames>
  <calcPr fullCalcOnLoad="1"/>
</workbook>
</file>

<file path=xl/comments4.xml><?xml version="1.0" encoding="utf-8"?>
<comments xmlns="http://schemas.openxmlformats.org/spreadsheetml/2006/main">
  <authors>
    <author>Čestmír Greger</author>
  </authors>
  <commentList>
    <comment ref="AG9" authorId="0">
      <text>
        <r>
          <rPr>
            <b/>
            <sz val="8"/>
            <rFont val="Tahoma"/>
            <family val="2"/>
          </rPr>
          <t xml:space="preserve">
Ceny pohonných hmot stanovené vyhláškou MPSV,
</t>
        </r>
        <r>
          <rPr>
            <b/>
            <sz val="8"/>
            <color indexed="10"/>
            <rFont val="Tahoma"/>
            <family val="2"/>
          </rPr>
          <t>platné pro rok 2009</t>
        </r>
        <r>
          <rPr>
            <b/>
            <sz val="8"/>
            <rFont val="Tahoma"/>
            <family val="2"/>
          </rPr>
          <t xml:space="preserve">:
______________________
BA 91 Nornál         </t>
        </r>
        <r>
          <rPr>
            <b/>
            <sz val="8"/>
            <color indexed="12"/>
            <rFont val="Tahoma"/>
            <family val="2"/>
          </rPr>
          <t>26,30 Kč</t>
        </r>
        <r>
          <rPr>
            <b/>
            <sz val="8"/>
            <rFont val="Tahoma"/>
            <family val="2"/>
          </rPr>
          <t xml:space="preserve">
BA 91 Speciál        </t>
        </r>
        <r>
          <rPr>
            <b/>
            <sz val="8"/>
            <color indexed="12"/>
            <rFont val="Tahoma"/>
            <family val="2"/>
          </rPr>
          <t>26,30 Kč</t>
        </r>
        <r>
          <rPr>
            <b/>
            <sz val="8"/>
            <rFont val="Tahoma"/>
            <family val="2"/>
          </rPr>
          <t xml:space="preserve">
BA 95 Super          </t>
        </r>
        <r>
          <rPr>
            <b/>
            <sz val="8"/>
            <color indexed="12"/>
            <rFont val="Tahoma"/>
            <family val="2"/>
          </rPr>
          <t>26,80 Kč</t>
        </r>
        <r>
          <rPr>
            <b/>
            <sz val="8"/>
            <rFont val="Tahoma"/>
            <family val="2"/>
          </rPr>
          <t xml:space="preserve">
BA 98 Super          </t>
        </r>
        <r>
          <rPr>
            <b/>
            <sz val="8"/>
            <color indexed="12"/>
            <rFont val="Tahoma"/>
            <family val="2"/>
          </rPr>
          <t>29,00 Kč</t>
        </r>
        <r>
          <rPr>
            <b/>
            <sz val="8"/>
            <rFont val="Tahoma"/>
            <family val="2"/>
          </rPr>
          <t xml:space="preserve">
Motorová nafta   </t>
        </r>
        <r>
          <rPr>
            <b/>
            <sz val="8"/>
            <color indexed="12"/>
            <rFont val="Tahoma"/>
            <family val="2"/>
          </rPr>
          <t>28,50 Kč</t>
        </r>
        <r>
          <rPr>
            <sz val="8"/>
            <rFont val="Tahoma"/>
            <family val="2"/>
          </rPr>
          <t xml:space="preserve">
</t>
        </r>
      </text>
    </comment>
    <comment ref="AG20" authorId="0">
      <text>
        <r>
          <rPr>
            <b/>
            <sz val="8"/>
            <rFont val="Tahoma"/>
            <family val="2"/>
          </rPr>
          <t xml:space="preserve">Aktuální hodnota náhrady za ujetý kilometr, platná od 1.1.2009 je pro osobní automobil </t>
        </r>
        <r>
          <rPr>
            <b/>
            <sz val="8"/>
            <color indexed="12"/>
            <rFont val="Tahoma"/>
            <family val="2"/>
          </rPr>
          <t>3,90 Kč.</t>
        </r>
        <r>
          <rPr>
            <b/>
            <sz val="8"/>
            <rFont val="Tahoma"/>
            <family val="2"/>
          </rPr>
          <t xml:space="preserve"> 
Při použití přívěsu se sazba zvyšuje o 15%, tj. na </t>
        </r>
        <r>
          <rPr>
            <b/>
            <sz val="8"/>
            <color indexed="12"/>
            <rFont val="Tahoma"/>
            <family val="2"/>
          </rPr>
          <t>4,49 Kč</t>
        </r>
        <r>
          <rPr>
            <b/>
            <sz val="8"/>
            <rFont val="Tahoma"/>
            <family val="2"/>
          </rPr>
          <t xml:space="preserve">.
</t>
        </r>
      </text>
    </comment>
  </commentList>
</comments>
</file>

<file path=xl/comments5.xml><?xml version="1.0" encoding="utf-8"?>
<comments xmlns="http://schemas.openxmlformats.org/spreadsheetml/2006/main">
  <authors>
    <author>Čestmír Greger</author>
  </authors>
  <commentList>
    <comment ref="U6" authorId="0">
      <text>
        <r>
          <rPr>
            <b/>
            <sz val="8"/>
            <rFont val="Tahoma"/>
            <family val="2"/>
          </rPr>
          <t xml:space="preserve">
                          </t>
        </r>
        <r>
          <rPr>
            <b/>
            <sz val="8"/>
            <color indexed="12"/>
            <rFont val="Tahoma"/>
            <family val="2"/>
          </rPr>
          <t>V ý š e   s t r a v n é h o  (</t>
        </r>
        <r>
          <rPr>
            <b/>
            <sz val="8"/>
            <color indexed="10"/>
            <rFont val="Tahoma"/>
            <family val="2"/>
          </rPr>
          <t>platí od 1.1.2009</t>
        </r>
        <r>
          <rPr>
            <b/>
            <sz val="8"/>
            <color indexed="12"/>
            <rFont val="Tahoma"/>
            <family val="2"/>
          </rPr>
          <t>):</t>
        </r>
        <r>
          <rPr>
            <b/>
            <sz val="8"/>
            <rFont val="Tahoma"/>
            <family val="2"/>
          </rPr>
          <t xml:space="preserve">
                                      Plné                     Výše kráceného stravného:
                                  stravné:    </t>
        </r>
        <r>
          <rPr>
            <sz val="8"/>
            <rFont val="Tahoma"/>
            <family val="2"/>
          </rPr>
          <t>Počet bezplatně poskytnutých jídel v daném dni:</t>
        </r>
        <r>
          <rPr>
            <b/>
            <sz val="8"/>
            <rFont val="Tahoma"/>
            <family val="2"/>
          </rPr>
          <t xml:space="preserve">
     </t>
        </r>
        <r>
          <rPr>
            <b/>
            <u val="single"/>
            <sz val="8"/>
            <rFont val="Tahoma"/>
            <family val="2"/>
          </rPr>
          <t xml:space="preserve">Trvání cesty:                                           1                   2                   3                 </t>
        </r>
        <r>
          <rPr>
            <b/>
            <sz val="8"/>
            <rFont val="Tahoma"/>
            <family val="2"/>
          </rPr>
          <t xml:space="preserve">
           &lt; 5 hodin            0 Kč          
       5 - 12 hodin         72 Kč                    22 Kč            22 Kč           22 Kč
     12 - 18 hodin       110 Kč                   72 Kč            33 Kč           33 Kč
         &gt; 18 hodin       172 Kč                 129 Kč            86 Kč           43 Kč   
    </t>
        </r>
      </text>
    </comment>
    <comment ref="F31" authorId="0">
      <text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Stravné je vypláceno v závislosti na délce pobytu na území státu v daném dni a počtu bezplatně poskytnutých jídel, a to podle následujícího schématu:</t>
        </r>
        <r>
          <rPr>
            <sz val="8"/>
            <rFont val="Tahoma"/>
            <family val="2"/>
          </rPr>
          <t xml:space="preserve">
______________________________________________________________________
                               </t>
        </r>
        <r>
          <rPr>
            <u val="single"/>
            <sz val="8"/>
            <rFont val="Tahoma"/>
            <family val="2"/>
          </rPr>
          <t xml:space="preserve">                 </t>
        </r>
        <r>
          <rPr>
            <b/>
            <u val="single"/>
            <sz val="8"/>
            <rFont val="Tahoma"/>
            <family val="2"/>
          </rPr>
          <t>Výše stravného v % celodenní částky</t>
        </r>
        <r>
          <rPr>
            <u val="single"/>
            <sz val="8"/>
            <rFont val="Tahoma"/>
            <family val="2"/>
          </rPr>
          <t xml:space="preserve">                     </t>
        </r>
        <r>
          <rPr>
            <sz val="8"/>
            <rFont val="Tahoma"/>
            <family val="2"/>
          </rPr>
          <t xml:space="preserve">
Počet bezplatně                                  Délka pobytu na území státu          
poskytnutých jídel         od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do</t>
        </r>
        <r>
          <rPr>
            <b/>
            <sz val="8"/>
            <rFont val="Tahoma"/>
            <family val="2"/>
          </rPr>
          <t xml:space="preserve"> 6 </t>
        </r>
        <r>
          <rPr>
            <sz val="8"/>
            <rFont val="Tahoma"/>
            <family val="2"/>
          </rPr>
          <t xml:space="preserve">hod.     déle než </t>
        </r>
        <r>
          <rPr>
            <b/>
            <sz val="8"/>
            <rFont val="Tahoma"/>
            <family val="2"/>
          </rPr>
          <t>6</t>
        </r>
        <r>
          <rPr>
            <sz val="8"/>
            <rFont val="Tahoma"/>
            <family val="2"/>
          </rPr>
          <t xml:space="preserve"> do </t>
        </r>
        <r>
          <rPr>
            <b/>
            <sz val="8"/>
            <rFont val="Tahoma"/>
            <family val="2"/>
          </rPr>
          <t xml:space="preserve">12 </t>
        </r>
        <r>
          <rPr>
            <sz val="8"/>
            <rFont val="Tahoma"/>
            <family val="2"/>
          </rPr>
          <t xml:space="preserve">hod.       déle než </t>
        </r>
        <r>
          <rPr>
            <b/>
            <sz val="8"/>
            <rFont val="Tahoma"/>
            <family val="2"/>
          </rPr>
          <t xml:space="preserve">12 </t>
        </r>
        <r>
          <rPr>
            <sz val="8"/>
            <rFont val="Tahoma"/>
            <family val="2"/>
          </rPr>
          <t xml:space="preserve">hod.
______________________________________________________________________
        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                                25%                           50%                             100%  
         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                                  7,5%                         32,5%                           75%
         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                                  7,5%                         15%                               50%
          </t>
        </r>
        <r>
          <rPr>
            <b/>
            <sz val="8"/>
            <rFont val="Tahoma"/>
            <family val="2"/>
          </rPr>
          <t>3</t>
        </r>
        <r>
          <rPr>
            <sz val="8"/>
            <rFont val="Tahoma"/>
            <family val="2"/>
          </rPr>
          <t xml:space="preserve">                                   7,5%                         15%                               25%
______________________________________________________________________
                                                       </t>
        </r>
        <r>
          <rPr>
            <b/>
            <sz val="8"/>
            <color indexed="10"/>
            <rFont val="Tahoma"/>
            <family val="2"/>
          </rPr>
          <t xml:space="preserve"> Platnost od 1.1.2007</t>
        </r>
      </text>
    </comment>
    <comment ref="H31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Stravné je vypláceno v závislosti na délce pobytu na území státu v daném dni a počtu bezplatně poskytnutých jídel, a to podle následujícího schématu:</t>
        </r>
        <r>
          <rPr>
            <sz val="8"/>
            <rFont val="Tahoma"/>
            <family val="2"/>
          </rPr>
          <t xml:space="preserve">
______________________________________________________________________
                                </t>
        </r>
        <r>
          <rPr>
            <u val="single"/>
            <sz val="8"/>
            <rFont val="Tahoma"/>
            <family val="2"/>
          </rPr>
          <t xml:space="preserve">                </t>
        </r>
        <r>
          <rPr>
            <b/>
            <u val="single"/>
            <sz val="8"/>
            <rFont val="Tahoma"/>
            <family val="2"/>
          </rPr>
          <t xml:space="preserve">Výše stravného v % celodenní částky  </t>
        </r>
        <r>
          <rPr>
            <u val="single"/>
            <sz val="8"/>
            <rFont val="Tahoma"/>
            <family val="2"/>
          </rPr>
          <t xml:space="preserve">                   </t>
        </r>
        <r>
          <rPr>
            <sz val="8"/>
            <rFont val="Tahoma"/>
            <family val="2"/>
          </rPr>
          <t xml:space="preserve">
Počet bezplatně                                  Délka pobytu na území státu          
poskytnutých jídel         od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do </t>
        </r>
        <r>
          <rPr>
            <b/>
            <sz val="8"/>
            <rFont val="Tahoma"/>
            <family val="2"/>
          </rPr>
          <t>6</t>
        </r>
        <r>
          <rPr>
            <sz val="8"/>
            <rFont val="Tahoma"/>
            <family val="2"/>
          </rPr>
          <t xml:space="preserve"> hod.     déle než </t>
        </r>
        <r>
          <rPr>
            <b/>
            <sz val="8"/>
            <rFont val="Tahoma"/>
            <family val="2"/>
          </rPr>
          <t>6</t>
        </r>
        <r>
          <rPr>
            <sz val="8"/>
            <rFont val="Tahoma"/>
            <family val="2"/>
          </rPr>
          <t xml:space="preserve"> do </t>
        </r>
        <r>
          <rPr>
            <b/>
            <sz val="8"/>
            <rFont val="Tahoma"/>
            <family val="2"/>
          </rPr>
          <t>12</t>
        </r>
        <r>
          <rPr>
            <sz val="8"/>
            <rFont val="Tahoma"/>
            <family val="2"/>
          </rPr>
          <t xml:space="preserve"> hod.       déle než </t>
        </r>
        <r>
          <rPr>
            <b/>
            <sz val="8"/>
            <rFont val="Tahoma"/>
            <family val="2"/>
          </rPr>
          <t>12</t>
        </r>
        <r>
          <rPr>
            <sz val="8"/>
            <rFont val="Tahoma"/>
            <family val="2"/>
          </rPr>
          <t xml:space="preserve"> hod.
______________________________________________________________________
        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                               25%                            50%                             100%  
         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                                  7,5%                         32,5%                           75%
          </t>
        </r>
        <r>
          <rPr>
            <b/>
            <sz val="8"/>
            <rFont val="Tahoma"/>
            <family val="2"/>
          </rPr>
          <t xml:space="preserve">2 </t>
        </r>
        <r>
          <rPr>
            <sz val="8"/>
            <rFont val="Tahoma"/>
            <family val="2"/>
          </rPr>
          <t xml:space="preserve">                                  7,5%                         15%                               50%
          </t>
        </r>
        <r>
          <rPr>
            <b/>
            <sz val="8"/>
            <rFont val="Tahoma"/>
            <family val="2"/>
          </rPr>
          <t xml:space="preserve">3 </t>
        </r>
        <r>
          <rPr>
            <sz val="8"/>
            <rFont val="Tahoma"/>
            <family val="2"/>
          </rPr>
          <t xml:space="preserve">                                  7,5%                         15%                               25%
______________________________________________________________________
                                                       </t>
        </r>
        <r>
          <rPr>
            <b/>
            <sz val="8"/>
            <color indexed="10"/>
            <rFont val="Tahoma"/>
            <family val="2"/>
          </rPr>
          <t xml:space="preserve"> Platnost od 1.1.2007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<sst xmlns="http://schemas.openxmlformats.org/spreadsheetml/2006/main" count="763" uniqueCount="490">
  <si>
    <t>Pracoviště:</t>
  </si>
  <si>
    <t>Příjmení, jméno, titul:</t>
  </si>
  <si>
    <t>Telefon pracoviště:</t>
  </si>
  <si>
    <t>Bydliště:</t>
  </si>
  <si>
    <t>Cílový stát / město-místo / instituce:</t>
  </si>
  <si>
    <t>Spolucestující:</t>
  </si>
  <si>
    <t>Další podmínky pracovní cesty:</t>
  </si>
  <si>
    <t>ZAV/</t>
  </si>
  <si>
    <t>/</t>
  </si>
  <si>
    <t>% kapesného:</t>
  </si>
  <si>
    <t>Počátek cesty (místo, datum, čas):</t>
  </si>
  <si>
    <t>Konec cesty (místo, datum, čas):</t>
  </si>
  <si>
    <t>Německo</t>
  </si>
  <si>
    <t>Datum</t>
  </si>
  <si>
    <t>Stravné</t>
  </si>
  <si>
    <t>Ubytování</t>
  </si>
  <si>
    <t>Jízdné a místní přeprava</t>
  </si>
  <si>
    <t>Mimořádné výdaje</t>
  </si>
  <si>
    <t>Odj.:</t>
  </si>
  <si>
    <t>Příj.:</t>
  </si>
  <si>
    <t>Prokázané výdaje</t>
  </si>
  <si>
    <t>Nutno doložit žádost
a výpočet požadovaných náhrad</t>
  </si>
  <si>
    <t>Částka nároku za PHM</t>
  </si>
  <si>
    <t>C E L K E M   Kč</t>
  </si>
  <si>
    <t>Kč</t>
  </si>
  <si>
    <t>Odlet (přejezd hranic ČR):</t>
  </si>
  <si>
    <t>Přílet (přejezd hranic ČR):</t>
  </si>
  <si>
    <t>Dne:</t>
  </si>
  <si>
    <t>v hod.:</t>
  </si>
  <si>
    <t>Pobyt na území:</t>
  </si>
  <si>
    <t>Σ</t>
  </si>
  <si>
    <t>Datum
od - do</t>
  </si>
  <si>
    <t>Počet
hodin</t>
  </si>
  <si>
    <t>Počet
dnů</t>
  </si>
  <si>
    <t>Měna</t>
  </si>
  <si>
    <t>Stát</t>
  </si>
  <si>
    <t>KAPESNÉ</t>
  </si>
  <si>
    <t>EUR</t>
  </si>
  <si>
    <t>C E L K E M</t>
  </si>
  <si>
    <t>číslo dokladu</t>
  </si>
  <si>
    <t>částka</t>
  </si>
  <si>
    <t>Kapesné</t>
  </si>
  <si>
    <t>Zpráva o výsledku pracovní cesty byla podána dne:</t>
  </si>
  <si>
    <t>Prohlašuji, že jsem všechny údaje uvedl úplně a správně.</t>
  </si>
  <si>
    <t>Ekonom fakulty:</t>
  </si>
  <si>
    <t>Vyúčtování</t>
  </si>
  <si>
    <t>Odjezd - příjezd **</t>
  </si>
  <si>
    <t>Prokázané výdaje CELKEM Kč</t>
  </si>
  <si>
    <t>M ě n a   n á r o k u</t>
  </si>
  <si>
    <t>v  hod.</t>
  </si>
  <si>
    <t>Použitý doprav. prostř.</t>
  </si>
  <si>
    <t>**)  U zahraniční pracovní cesty uvádějte jako konec nebo počátek</t>
  </si>
  <si>
    <t>M ě n a</t>
  </si>
  <si>
    <t>snídaně</t>
  </si>
  <si>
    <t>oběd</t>
  </si>
  <si>
    <t>večeře</t>
  </si>
  <si>
    <t>GBP</t>
  </si>
  <si>
    <t>D i e t y</t>
  </si>
  <si>
    <t xml:space="preserve">Afghánistán </t>
  </si>
  <si>
    <t>USD</t>
  </si>
  <si>
    <t>Albánie</t>
  </si>
  <si>
    <t xml:space="preserve">Alžírsko </t>
  </si>
  <si>
    <t>Andorra</t>
  </si>
  <si>
    <t>Angola</t>
  </si>
  <si>
    <t>Anguila</t>
  </si>
  <si>
    <t>Antigua a Barbuda</t>
  </si>
  <si>
    <t xml:space="preserve">Argentina </t>
  </si>
  <si>
    <t xml:space="preserve">Arménie </t>
  </si>
  <si>
    <t xml:space="preserve">Aruba </t>
  </si>
  <si>
    <t xml:space="preserve">Austrálie </t>
  </si>
  <si>
    <t xml:space="preserve">Ázerbajdžán </t>
  </si>
  <si>
    <t xml:space="preserve">Bahrajn </t>
  </si>
  <si>
    <t xml:space="preserve">Bangladéš </t>
  </si>
  <si>
    <t xml:space="preserve">Barbados </t>
  </si>
  <si>
    <t xml:space="preserve">Belgie </t>
  </si>
  <si>
    <t xml:space="preserve">Belize </t>
  </si>
  <si>
    <t xml:space="preserve">Benin </t>
  </si>
  <si>
    <t xml:space="preserve">Bermudy </t>
  </si>
  <si>
    <t xml:space="preserve">Bělorusko </t>
  </si>
  <si>
    <t>Bhútán</t>
  </si>
  <si>
    <t xml:space="preserve">Bolívie </t>
  </si>
  <si>
    <t>Bosna a Hercegovina</t>
  </si>
  <si>
    <t xml:space="preserve">Botswana </t>
  </si>
  <si>
    <t xml:space="preserve">Brazílie </t>
  </si>
  <si>
    <t xml:space="preserve">Brunei </t>
  </si>
  <si>
    <t xml:space="preserve">Bulharsko </t>
  </si>
  <si>
    <t>Burkina Faso</t>
  </si>
  <si>
    <t xml:space="preserve">Burundi </t>
  </si>
  <si>
    <t xml:space="preserve">Curacao </t>
  </si>
  <si>
    <t xml:space="preserve">Čad </t>
  </si>
  <si>
    <t xml:space="preserve">Čína </t>
  </si>
  <si>
    <t xml:space="preserve">Dánsko </t>
  </si>
  <si>
    <t>Dominika</t>
  </si>
  <si>
    <t xml:space="preserve">Dominikánská rep. </t>
  </si>
  <si>
    <t xml:space="preserve">Džibuti </t>
  </si>
  <si>
    <t xml:space="preserve">Egypt </t>
  </si>
  <si>
    <t xml:space="preserve">Ekvádor </t>
  </si>
  <si>
    <t>Eritrea</t>
  </si>
  <si>
    <t xml:space="preserve">Estonsko </t>
  </si>
  <si>
    <t xml:space="preserve">Etiopie </t>
  </si>
  <si>
    <t xml:space="preserve">Filipiny </t>
  </si>
  <si>
    <t xml:space="preserve">Finsko </t>
  </si>
  <si>
    <t xml:space="preserve">Francie </t>
  </si>
  <si>
    <t xml:space="preserve">Gabon </t>
  </si>
  <si>
    <t xml:space="preserve">Gambie </t>
  </si>
  <si>
    <t xml:space="preserve">Ghana </t>
  </si>
  <si>
    <t xml:space="preserve">Gibraltar </t>
  </si>
  <si>
    <t xml:space="preserve">Guadeloupe </t>
  </si>
  <si>
    <t xml:space="preserve">Grenada </t>
  </si>
  <si>
    <t xml:space="preserve">Gruzie </t>
  </si>
  <si>
    <t>Guatemala</t>
  </si>
  <si>
    <t xml:space="preserve">Guinea </t>
  </si>
  <si>
    <t xml:space="preserve">Guniea-Bissau </t>
  </si>
  <si>
    <t xml:space="preserve">Guayana </t>
  </si>
  <si>
    <t xml:space="preserve">Haiti </t>
  </si>
  <si>
    <t xml:space="preserve">Holandsko </t>
  </si>
  <si>
    <t xml:space="preserve">Honduras </t>
  </si>
  <si>
    <t xml:space="preserve">Chile </t>
  </si>
  <si>
    <t xml:space="preserve">Chorvatsko </t>
  </si>
  <si>
    <t xml:space="preserve">Indie </t>
  </si>
  <si>
    <t xml:space="preserve">Indonésie </t>
  </si>
  <si>
    <t xml:space="preserve">Irák </t>
  </si>
  <si>
    <t xml:space="preserve">Írán </t>
  </si>
  <si>
    <t xml:space="preserve">Irsko </t>
  </si>
  <si>
    <t xml:space="preserve">Island </t>
  </si>
  <si>
    <t xml:space="preserve">Izrael </t>
  </si>
  <si>
    <t xml:space="preserve">Jamajka </t>
  </si>
  <si>
    <t xml:space="preserve">Japonsko </t>
  </si>
  <si>
    <t xml:space="preserve">Jemenská rep. </t>
  </si>
  <si>
    <t xml:space="preserve">Jihoafrická rep. </t>
  </si>
  <si>
    <t xml:space="preserve">Jordánsko </t>
  </si>
  <si>
    <t>Kajmanské ostr.</t>
  </si>
  <si>
    <t xml:space="preserve">Kambodža </t>
  </si>
  <si>
    <t xml:space="preserve">Kamerun </t>
  </si>
  <si>
    <t xml:space="preserve">Kanada </t>
  </si>
  <si>
    <t>Kapverdy</t>
  </si>
  <si>
    <t xml:space="preserve">Katar </t>
  </si>
  <si>
    <t xml:space="preserve">Kazachstán </t>
  </si>
  <si>
    <t xml:space="preserve">Keňa </t>
  </si>
  <si>
    <t xml:space="preserve">Kolumbie </t>
  </si>
  <si>
    <t xml:space="preserve">Komory </t>
  </si>
  <si>
    <t xml:space="preserve">Konž. republika (Brazzavile) </t>
  </si>
  <si>
    <t>Korea (Korejská republika)</t>
  </si>
  <si>
    <t xml:space="preserve">Kostarika </t>
  </si>
  <si>
    <t xml:space="preserve">Kuba </t>
  </si>
  <si>
    <t xml:space="preserve">Kuvajt </t>
  </si>
  <si>
    <t xml:space="preserve">Kypr </t>
  </si>
  <si>
    <t xml:space="preserve">Kyrgyzstán </t>
  </si>
  <si>
    <t xml:space="preserve">Laos </t>
  </si>
  <si>
    <t>Lesotho</t>
  </si>
  <si>
    <t xml:space="preserve">Libanon </t>
  </si>
  <si>
    <t xml:space="preserve">Libérie </t>
  </si>
  <si>
    <t xml:space="preserve">Libye </t>
  </si>
  <si>
    <t>Lichenštejnsko</t>
  </si>
  <si>
    <t xml:space="preserve">Litva </t>
  </si>
  <si>
    <t xml:space="preserve">Lotyšsko </t>
  </si>
  <si>
    <t xml:space="preserve">Lucembursko </t>
  </si>
  <si>
    <t>Macao</t>
  </si>
  <si>
    <t>Madagaskar</t>
  </si>
  <si>
    <t xml:space="preserve">Maďarsko </t>
  </si>
  <si>
    <t xml:space="preserve">Makedonie </t>
  </si>
  <si>
    <t xml:space="preserve">Malajsie </t>
  </si>
  <si>
    <t xml:space="preserve">Malawi </t>
  </si>
  <si>
    <t>Maledivy</t>
  </si>
  <si>
    <t xml:space="preserve">Mali </t>
  </si>
  <si>
    <t xml:space="preserve">Malta </t>
  </si>
  <si>
    <t xml:space="preserve">Maroko </t>
  </si>
  <si>
    <t>Martinique</t>
  </si>
  <si>
    <t xml:space="preserve">Mauricius </t>
  </si>
  <si>
    <t xml:space="preserve">Mauretánie </t>
  </si>
  <si>
    <t xml:space="preserve">Mexiko </t>
  </si>
  <si>
    <t xml:space="preserve">Moldávie </t>
  </si>
  <si>
    <t>Monako</t>
  </si>
  <si>
    <t xml:space="preserve">Mongolsko </t>
  </si>
  <si>
    <t>Mozambik</t>
  </si>
  <si>
    <t xml:space="preserve">Namibie </t>
  </si>
  <si>
    <t xml:space="preserve">Nepál </t>
  </si>
  <si>
    <t xml:space="preserve">Nikaragua </t>
  </si>
  <si>
    <t xml:space="preserve">Niger </t>
  </si>
  <si>
    <t xml:space="preserve">Nigérie </t>
  </si>
  <si>
    <t xml:space="preserve">Norsko </t>
  </si>
  <si>
    <t xml:space="preserve">Nový Zéland </t>
  </si>
  <si>
    <t xml:space="preserve">Omán </t>
  </si>
  <si>
    <t xml:space="preserve">Pákistán </t>
  </si>
  <si>
    <t xml:space="preserve">Panama </t>
  </si>
  <si>
    <t xml:space="preserve">Papua-Nová Guinea </t>
  </si>
  <si>
    <t xml:space="preserve">Paraguay </t>
  </si>
  <si>
    <t xml:space="preserve">Peru </t>
  </si>
  <si>
    <t xml:space="preserve">Pobřeží slonoviny </t>
  </si>
  <si>
    <t xml:space="preserve">Polsko </t>
  </si>
  <si>
    <t xml:space="preserve">Portoriko </t>
  </si>
  <si>
    <t xml:space="preserve">Portugalsko+Azory </t>
  </si>
  <si>
    <t xml:space="preserve">Rakousko </t>
  </si>
  <si>
    <t>Rovníková Guinea</t>
  </si>
  <si>
    <t>Rumunsko</t>
  </si>
  <si>
    <t xml:space="preserve">Rusko </t>
  </si>
  <si>
    <t xml:space="preserve">Rwanda </t>
  </si>
  <si>
    <t xml:space="preserve">Řecko </t>
  </si>
  <si>
    <t xml:space="preserve">Salvador </t>
  </si>
  <si>
    <t>San Marino</t>
  </si>
  <si>
    <t xml:space="preserve">Saudská Arábie </t>
  </si>
  <si>
    <t xml:space="preserve">Senegal </t>
  </si>
  <si>
    <t xml:space="preserve">Seychellské ostrovy </t>
  </si>
  <si>
    <t xml:space="preserve">Sierra Leone </t>
  </si>
  <si>
    <t xml:space="preserve">Singapur </t>
  </si>
  <si>
    <t>Sjednocené arabské emiráty</t>
  </si>
  <si>
    <t xml:space="preserve">Slovensko </t>
  </si>
  <si>
    <t xml:space="preserve">Slovinsko </t>
  </si>
  <si>
    <t xml:space="preserve">Somálsko </t>
  </si>
  <si>
    <t xml:space="preserve">Srí Lanka </t>
  </si>
  <si>
    <t xml:space="preserve">Středoafrická rep. </t>
  </si>
  <si>
    <t xml:space="preserve">Súdán </t>
  </si>
  <si>
    <t xml:space="preserve">Surinam </t>
  </si>
  <si>
    <t>Svatý Kryštof a Nevis</t>
  </si>
  <si>
    <t>Svatá Lucie</t>
  </si>
  <si>
    <t>Svatý Tomáš a Princův ostrov</t>
  </si>
  <si>
    <t xml:space="preserve">Sýrie </t>
  </si>
  <si>
    <t xml:space="preserve">Svazijsko  </t>
  </si>
  <si>
    <t xml:space="preserve">Španělsko a Kanár. o. </t>
  </si>
  <si>
    <t xml:space="preserve">Švédsko </t>
  </si>
  <si>
    <t xml:space="preserve">Švýcarsko </t>
  </si>
  <si>
    <t>CHF</t>
  </si>
  <si>
    <t xml:space="preserve">Tadžikistán </t>
  </si>
  <si>
    <t xml:space="preserve">Tahiti </t>
  </si>
  <si>
    <t xml:space="preserve">Tanzánie </t>
  </si>
  <si>
    <t xml:space="preserve">Thajsko </t>
  </si>
  <si>
    <t xml:space="preserve">Tchaj-wan </t>
  </si>
  <si>
    <t xml:space="preserve">Togo </t>
  </si>
  <si>
    <t xml:space="preserve">Trinidad a Tobago </t>
  </si>
  <si>
    <t xml:space="preserve">Tunisko </t>
  </si>
  <si>
    <t xml:space="preserve">Turecko </t>
  </si>
  <si>
    <t xml:space="preserve">Turkmenistán </t>
  </si>
  <si>
    <t xml:space="preserve">Uganda </t>
  </si>
  <si>
    <t xml:space="preserve">Ukrajina </t>
  </si>
  <si>
    <t xml:space="preserve">Uruguay </t>
  </si>
  <si>
    <t xml:space="preserve">USA </t>
  </si>
  <si>
    <t xml:space="preserve">Uzbekistán </t>
  </si>
  <si>
    <t>Vatikán</t>
  </si>
  <si>
    <t xml:space="preserve">Velká Británie </t>
  </si>
  <si>
    <t xml:space="preserve">Venezuela </t>
  </si>
  <si>
    <t xml:space="preserve">Vietnam </t>
  </si>
  <si>
    <t xml:space="preserve">Zambie </t>
  </si>
  <si>
    <t xml:space="preserve">Zimbabwe </t>
  </si>
  <si>
    <t>Korea (KLDR)</t>
  </si>
  <si>
    <r>
      <t>------------------------------------------------------------------</t>
    </r>
    <r>
      <rPr>
        <b/>
        <i/>
        <sz val="8"/>
        <rFont val="Arial"/>
        <family val="2"/>
      </rPr>
      <t>Vyplňuje zaměstnanec</t>
    </r>
    <r>
      <rPr>
        <b/>
        <sz val="8"/>
        <rFont val="Arial"/>
        <family val="2"/>
      </rPr>
      <t xml:space="preserve"> -----------------------------------------------------------------</t>
    </r>
  </si>
  <si>
    <t>NÁVOD NA VYPLŇOVÁNÍ ZAHRANIČNÍHO CESTOVNÍHO VÝKAZU</t>
  </si>
  <si>
    <t>*) správnou možnost označte zaškrtnutím políčka</t>
  </si>
  <si>
    <t>V Brně dne:</t>
  </si>
  <si>
    <t>Jméno:</t>
  </si>
  <si>
    <t>Doba trvání:</t>
  </si>
  <si>
    <t>od:</t>
  </si>
  <si>
    <t>do:</t>
  </si>
  <si>
    <t>tj. celkem</t>
  </si>
  <si>
    <t>dní</t>
  </si>
  <si>
    <t>Požadavek na valutové prostředky</t>
  </si>
  <si>
    <t>počet dní:</t>
  </si>
  <si>
    <t>bezplatné</t>
  </si>
  <si>
    <t>Cíl cesty 1:</t>
  </si>
  <si>
    <t>Cíl cesty 2:</t>
  </si>
  <si>
    <t>Země 1:</t>
  </si>
  <si>
    <t>Země 2:</t>
  </si>
  <si>
    <t>Jiná měna:</t>
  </si>
  <si>
    <t>celkem za</t>
  </si>
  <si>
    <t>U b y t o v á n í:</t>
  </si>
  <si>
    <t>M i m o ř á d n é     v ý d a j e:</t>
  </si>
  <si>
    <t>měna</t>
  </si>
  <si>
    <t>měna 1:</t>
  </si>
  <si>
    <t>C e l k o v á    č á s t k a:</t>
  </si>
  <si>
    <r>
      <t xml:space="preserve">Výši zálohy na diety si určíte sami tím, že vyplníte počet dnů, na které zálohu na diety v každé zemi žádáte (tato možnost je zde zvolena proto, že v řadě případů máte stravu hrazenu v konferenčních poplatcích, takže nemáte nárok na diety v plném rozsahu pobytu v dané zemi). Požadujete-li část diet v jiné měně, než ve které se diety oficiálně vyplácejí, použijte řádek označený </t>
    </r>
    <r>
      <rPr>
        <i/>
        <sz val="10"/>
        <rFont val="Verdana"/>
        <family val="2"/>
      </rPr>
      <t>"Jiná měna"</t>
    </r>
    <r>
      <rPr>
        <sz val="10"/>
        <rFont val="Verdana"/>
        <family val="2"/>
      </rPr>
      <t xml:space="preserve">. </t>
    </r>
    <r>
      <rPr>
        <sz val="10"/>
        <color indexed="12"/>
        <rFont val="Verdana"/>
        <family val="2"/>
      </rPr>
      <t>Nezapomeňte vyplnit označení požadované měny.</t>
    </r>
  </si>
  <si>
    <t xml:space="preserve">Ve sloupci "Stát" používejte k výběru země opět rozbalovací nabídku. Na základě výběru země se automaticky určuje denní sazba a měna diet, na základě vyplnění počtu hodin nebo dnů pobytu se automaticky spočítají celkové sumy stravného i kapesného (výše stravného je ovlivněna označením bezplatně poskytnuté stravy). </t>
  </si>
  <si>
    <r>
      <t xml:space="preserve">Do tabulky </t>
    </r>
    <r>
      <rPr>
        <b/>
        <sz val="10"/>
        <rFont val="Verdana"/>
        <family val="2"/>
      </rPr>
      <t>"Prokázané výdaje"</t>
    </r>
    <r>
      <rPr>
        <sz val="10"/>
        <rFont val="Verdana"/>
        <family val="2"/>
      </rPr>
      <t xml:space="preserve"> zaneste celkové výdaje za ubytování, jízdné a mimořádné výdaje v každé měně a doplňte čísly příslušných dokladů, které k vyúčtování přikládáte (doklady číslujte průběžně - 1, 2, 3, ….).</t>
    </r>
  </si>
  <si>
    <r>
      <t xml:space="preserve">Dále vyplňte sumu a druh měny u zálohy na ubytování a mimořádné výdaje. U obou záloh je možno požadovat dvě různé měny.
Celková suma u každé z požadovaných měn se opět vypočítá automaticky.
</t>
    </r>
    <r>
      <rPr>
        <sz val="10"/>
        <color indexed="12"/>
        <rFont val="Verdana"/>
        <family val="2"/>
      </rPr>
      <t>Také tento list po vyplnění vytiskněte, opatřete podpisy a odevzdejte na ekonomickém oddělení děkanátu.</t>
    </r>
  </si>
  <si>
    <r>
      <t>Oddíl 2</t>
    </r>
    <r>
      <rPr>
        <sz val="10"/>
        <rFont val="Verdana"/>
        <family val="2"/>
      </rPr>
      <t xml:space="preserve"> - </t>
    </r>
    <r>
      <rPr>
        <b/>
        <sz val="10"/>
        <rFont val="Verdana"/>
        <family val="2"/>
      </rPr>
      <t>"Vyúčtování pracovní cesty v Kč po území ČR"</t>
    </r>
    <r>
      <rPr>
        <sz val="10"/>
        <rFont val="Verdana"/>
        <family val="2"/>
      </rPr>
      <t xml:space="preserve"> - odpovídá přesně tuzemskému cestovnímu výkazu, vyplňujte jej proto stejným způsobem. Cesta po území ČR má obvykle dvě části - odjezd do zahraničí a příjezd zpět. První část začíná v místě bydliště a končí na hranicích republiky (např. Brno - Hřensko, </t>
    </r>
    <r>
      <rPr>
        <sz val="8"/>
        <rFont val="Verdana"/>
        <family val="2"/>
      </rPr>
      <t>cestujete-li autem nebo vlakem</t>
    </r>
    <r>
      <rPr>
        <sz val="10"/>
        <rFont val="Verdana"/>
        <family val="2"/>
      </rPr>
      <t>), druhá část pak začíná v místě přechodu hranic při návratu a končí v místě bydliště (např. Mikulov - Brno).  Uvádějte přesně časy odjezdu a příjezdu, neboť na nich závisí výše stravného jak v Kč pro tuzemskou část cesty tak i v zahraniční měně pro zahraniční část cesty - rozhodující je čas překročení hranic. 
V případě cesty letadlem odpovídá doba překročení hranic odletu a příletu letadla.</t>
    </r>
  </si>
  <si>
    <r>
      <t>Oddíl 5 - "Celkové náhrady pracovní cesty"</t>
    </r>
    <r>
      <rPr>
        <sz val="10"/>
        <rFont val="Verdana"/>
        <family val="2"/>
      </rPr>
      <t xml:space="preserve"> slouží k vyčíslení celkových náhrad. Do tabulky přeneste z předcházejících oddílů celkové částky stravného, nákladů na ubytování a prokázaných výdajů, a to v každé měně (včetně Kč) na zvláštní řádek. Součty za jednotlivé měny se počítají automaticky.</t>
    </r>
  </si>
  <si>
    <t>sazba</t>
  </si>
  <si>
    <t>…………………………………………….</t>
  </si>
  <si>
    <t>K a p e s n é   v e   v ý š i:</t>
  </si>
  <si>
    <t>měna 2:</t>
  </si>
  <si>
    <t>Datum narození:</t>
  </si>
  <si>
    <t>Úhrada bude provedena z prostředků:</t>
  </si>
  <si>
    <t xml:space="preserve">z výchozího místa   </t>
  </si>
  <si>
    <t>do cílového místa</t>
  </si>
  <si>
    <t>a zpět</t>
  </si>
  <si>
    <t>nebyla</t>
  </si>
  <si>
    <t xml:space="preserve">Jméno a příjmení zaměstnance   </t>
  </si>
  <si>
    <t>Pracoviště</t>
  </si>
  <si>
    <t>byla</t>
  </si>
  <si>
    <t>Typ vozidla</t>
  </si>
  <si>
    <t>druh použitých PHM</t>
  </si>
  <si>
    <t xml:space="preserve">SPZ </t>
  </si>
  <si>
    <t xml:space="preserve">Číslo havarijní pojistky pro tuzemsko </t>
  </si>
  <si>
    <t>Platnost do:</t>
  </si>
  <si>
    <t xml:space="preserve">Číslo havarijní pojistky pro zahraničí  </t>
  </si>
  <si>
    <t xml:space="preserve">Jména spolucestujících </t>
  </si>
  <si>
    <t xml:space="preserve">Důvod použití soukromého vozidla </t>
  </si>
  <si>
    <t>Prohlášení</t>
  </si>
  <si>
    <t>*</t>
  </si>
  <si>
    <t xml:space="preserve">V Brně dne </t>
  </si>
  <si>
    <t>Podpis zaměstnance</t>
  </si>
  <si>
    <t>Výpočet náhrady za použití soukromého motorového vozidla k dokladu</t>
  </si>
  <si>
    <t>„PRACOVNÍ CESTA“ č.</t>
  </si>
  <si>
    <t>A.</t>
  </si>
  <si>
    <t>Počet ujetých km</t>
  </si>
  <si>
    <t>B.</t>
  </si>
  <si>
    <t>Normovaná spotřeba PHM</t>
  </si>
  <si>
    <t>C.</t>
  </si>
  <si>
    <t>Cena PHM / 1litr</t>
  </si>
  <si>
    <t>D.</t>
  </si>
  <si>
    <t>SPZ:</t>
  </si>
  <si>
    <t>Typ vozidla:</t>
  </si>
  <si>
    <t>Norm.spotřeba</t>
  </si>
  <si>
    <t>Hav.poj.-tuzem.</t>
  </si>
  <si>
    <t>Hav.poj.-zahr.</t>
  </si>
  <si>
    <t>Patnost do:</t>
  </si>
  <si>
    <t>Palivo:</t>
  </si>
  <si>
    <t>Náhrada za km:</t>
  </si>
  <si>
    <t>Za spotřebované PHM:  [(A*B*C) / 100]</t>
  </si>
  <si>
    <t>Celkem v jednotlivých měnách:</t>
  </si>
  <si>
    <t>Počet ujetých km celkem * sazba za 1 km</t>
  </si>
  <si>
    <t>E.</t>
  </si>
  <si>
    <t>F.</t>
  </si>
  <si>
    <r>
      <t xml:space="preserve">Pro tisk této žádosti používejte </t>
    </r>
    <r>
      <rPr>
        <b/>
        <sz val="9"/>
        <color indexed="9"/>
        <rFont val="Tahoma"/>
        <family val="2"/>
      </rPr>
      <t>pouze</t>
    </r>
    <r>
      <rPr>
        <sz val="9"/>
        <color indexed="9"/>
        <rFont val="Tahoma"/>
        <family val="2"/>
      </rPr>
      <t xml:space="preserve"> tlačítka na tomto listu!</t>
    </r>
  </si>
  <si>
    <r>
      <t xml:space="preserve">Červeně označené údaje jsou 
</t>
    </r>
    <r>
      <rPr>
        <b/>
        <sz val="8"/>
        <color indexed="10"/>
        <rFont val="Tahoma"/>
        <family val="2"/>
      </rPr>
      <t>NUTNÉ</t>
    </r>
    <r>
      <rPr>
        <sz val="8"/>
        <color indexed="10"/>
        <rFont val="Tahoma"/>
        <family val="2"/>
      </rPr>
      <t xml:space="preserve"> pro výpočet náhrad!</t>
    </r>
  </si>
  <si>
    <t>Máte-li schváleno kapesné, jeho výše v procentech denních diet se také automaticky přenese z listu "Povolení cesty". Celková výše kapesného pro každou zemi se vypočítá automaticky pro celou dobu pobytu.</t>
  </si>
  <si>
    <t>Používáte-li soukromé vozidlo ke služebním cestám často, je vhodné po stažení formuláře Zahraničního cestovního příkazu z webových stránek nejprve vyplnit tabulku "Údaje o vozidle" a pak formulář uložit jako šablonu aplikace MS Excel (způsob je popsán v návodu k tuzemskému cestovnímu příkazu). Tak budete mít při každém vyplňování nového Cest. příkazu již veškeré údaje vyplněné a nebudete je muset psát znovu.</t>
  </si>
  <si>
    <t>Pokud nemůžete prokázat důvěryhodným dokladem cenu použitých PHM, použijte při vyúčtování náhrad cenu stanovenou</t>
  </si>
  <si>
    <t>Britské Panenské ostrovy</t>
  </si>
  <si>
    <t>Itálie</t>
  </si>
  <si>
    <t>Karibik-ostrovní státy</t>
  </si>
  <si>
    <t>Monserrat</t>
  </si>
  <si>
    <t>Myanmar (Barma)</t>
  </si>
  <si>
    <t>Oceánie-ostrovní státy</t>
  </si>
  <si>
    <t>Svatý Vincent a Grenadiny</t>
  </si>
  <si>
    <t>Pokud nenaleznete navštívenou zemi v rozevíracím seznamu, zkontrolujte, nepatří-li pod níže uvedená hromadná označení:</t>
  </si>
  <si>
    <t>Oceánie - ostrovní státy:</t>
  </si>
  <si>
    <t>Americká Samoa,  Cookovy ostrovy, Fidži, Guam, Kiribati, Kokosové ostrovy, Marshallovy</t>
  </si>
  <si>
    <t>Tahiti, Tokelau, Tonga, Tuvalu, Vanuatu, Velikonoční ostrov, Ostrov Wake, Walis a Futuna</t>
  </si>
  <si>
    <t>Karibik - ostrovní státy:</t>
  </si>
  <si>
    <t>Anguila, Antigua a Barbuda, Aruba, Barbados, Curacao, Dominika, Dominikánská republika</t>
  </si>
  <si>
    <t xml:space="preserve">Grenada, Guadeloupe, Haiti, Jamajka, Kajmanské ostrovy, Martinique, Monserrat, </t>
  </si>
  <si>
    <t>Britské Panenské ostrovy, Portoriko, Svatá Lucie, Svatý Kryštof a Nevis, Svatý Vincent a</t>
  </si>
  <si>
    <t>Grenadiny, Trinidad a Tobago</t>
  </si>
  <si>
    <t>Věnujte pozornost poznámce pod formulářem!!</t>
  </si>
  <si>
    <t xml:space="preserve">ostrovy, Midwayské ostrovy, Mikronésie, Nauru, Niue, Nová Kaledonie, Norfolk, Palau, </t>
  </si>
  <si>
    <t>Papua Nová Guinea, Pitcairnův ostrov, Šalamounovy ostrovy, Společenství Severních Marian,</t>
  </si>
  <si>
    <t>S t r a v n é:</t>
  </si>
  <si>
    <t>BA 91 Normál</t>
  </si>
  <si>
    <t>BA 91 Speciál</t>
  </si>
  <si>
    <t>BA 95 Super</t>
  </si>
  <si>
    <t>BA 98 Super</t>
  </si>
  <si>
    <t>Motor. nafta</t>
  </si>
  <si>
    <t>Údaje o spotřebě 
podle technického průkazu</t>
  </si>
  <si>
    <r>
      <t xml:space="preserve">Tento list vyplňte jako  </t>
    </r>
    <r>
      <rPr>
        <b/>
        <sz val="9"/>
        <color indexed="9"/>
        <rFont val="Tahoma"/>
        <family val="2"/>
      </rPr>
      <t>p r v n í</t>
    </r>
    <r>
      <rPr>
        <sz val="9"/>
        <color indexed="9"/>
        <rFont val="Tahoma"/>
        <family val="2"/>
      </rPr>
      <t>, poněvadž některé údaje se automaticky přenášejí do dalších formulářů</t>
    </r>
  </si>
  <si>
    <t>Doklad pro evidenci zahraniční služební cesty</t>
  </si>
  <si>
    <t>úvazek:</t>
  </si>
  <si>
    <t>č. zakázky:</t>
  </si>
  <si>
    <t xml:space="preserve">Služení cesta: </t>
  </si>
  <si>
    <t xml:space="preserve">do (stát): </t>
  </si>
  <si>
    <t>V Brně dne</t>
  </si>
  <si>
    <t>Dovolená:</t>
  </si>
  <si>
    <t xml:space="preserve">Zdravotní pojišťění hradí v plné výši zaměstnanec </t>
  </si>
  <si>
    <t>na základě dohody o úhradě pojistného</t>
  </si>
  <si>
    <t>Úhrada zdravotního pojištění:</t>
  </si>
  <si>
    <t>Souhlasím</t>
  </si>
  <si>
    <t>Jméno a příjmení:</t>
  </si>
  <si>
    <t>NEHODÍCÍ SE ČÁST DOKUMENTU PŘEŠKRTNĚTE!</t>
  </si>
  <si>
    <t xml:space="preserve">Organizace se podílí na úhradě zdravotního pojištění 9%, </t>
  </si>
  <si>
    <r>
      <t xml:space="preserve">Zahraniční cestovní výkaz je rozdělen do pěti listů:
</t>
    </r>
    <r>
      <rPr>
        <u val="single"/>
        <sz val="10"/>
        <color indexed="17"/>
        <rFont val="Verdana"/>
        <family val="2"/>
      </rPr>
      <t xml:space="preserve">První list - </t>
    </r>
    <r>
      <rPr>
        <b/>
        <u val="single"/>
        <sz val="10"/>
        <color indexed="17"/>
        <rFont val="Verdana"/>
        <family val="2"/>
      </rPr>
      <t>"Povolení cesty"</t>
    </r>
    <r>
      <rPr>
        <sz val="10"/>
        <rFont val="Verdana"/>
        <family val="2"/>
      </rPr>
      <t xml:space="preserve"> - obsahuje veškeré základní údaje o pracovní cestě, které jsou potřebné pro schválení zahraniční cesty a vyplacení finanční zálohy.
</t>
    </r>
    <r>
      <rPr>
        <sz val="10"/>
        <color indexed="12"/>
        <rFont val="Verdana"/>
        <family val="2"/>
      </rPr>
      <t>Tento list vyplňujte jako první, neboť některé údaje se automaticky přenášejí do dalších listů. Vyplňte jej před cestou, vytiskněte a nechejte doplnit všemi potřebnými podpisy.</t>
    </r>
    <r>
      <rPr>
        <sz val="10"/>
        <rFont val="Verdana"/>
        <family val="2"/>
      </rPr>
      <t xml:space="preserve"> Vyplňujte zeleně označená pole (to platí pro všechny listy formuláře) a pro označení některé z více možných alternativ údajů použijte zaškrtávací políčka. 
</t>
    </r>
  </si>
  <si>
    <t xml:space="preserve">Po vyplnění prvních tří nebo čtyř (při použití vlastního vozidla) listů celý formulář  uložte pod vhodným názvem na disk svého počítače (budete jej potřebovat po ukončení cesty!!!). </t>
  </si>
  <si>
    <r>
      <t>Účel pracovní cesty:</t>
    </r>
    <r>
      <rPr>
        <vertAlign val="superscript"/>
        <sz val="9"/>
        <rFont val="Tahoma"/>
        <family val="2"/>
      </rPr>
      <t>1)</t>
    </r>
  </si>
  <si>
    <r>
      <t>V rámci programu/projektu:</t>
    </r>
    <r>
      <rPr>
        <vertAlign val="superscript"/>
        <sz val="9"/>
        <rFont val="Tahoma"/>
        <family val="2"/>
      </rPr>
      <t>2)</t>
    </r>
  </si>
  <si>
    <t>1. pracovní cesta:</t>
  </si>
  <si>
    <t>2. pracovní cesta:</t>
  </si>
  <si>
    <t>Hlavní účetní</t>
  </si>
  <si>
    <t>Jméno</t>
  </si>
  <si>
    <t>Podpis</t>
  </si>
  <si>
    <t xml:space="preserve">Z A H R A N I Č N Í   P R A C O V N Í   C E S T A  </t>
  </si>
  <si>
    <t xml:space="preserve">Bezplatně bude 
poskytnuto: </t>
  </si>
  <si>
    <t>Forma výplaty zálohy:</t>
  </si>
  <si>
    <t>(Pokud na cestu navazuje dovolená nebo neplacené volno, je bezpodmínečně nutné oznámit to sekretářce katedry, která eviduje a vykazuje docházku !)</t>
  </si>
  <si>
    <t>Část nákladů hrazena:</t>
  </si>
  <si>
    <t xml:space="preserve">Forma zaměstnaneckého poměru: </t>
  </si>
  <si>
    <t>Úhrada poplatků platební kartou MU:</t>
  </si>
  <si>
    <r>
      <t xml:space="preserve">-------------------------------------------------------- </t>
    </r>
    <r>
      <rPr>
        <b/>
        <i/>
        <sz val="7"/>
        <rFont val="Tahoma"/>
        <family val="2"/>
      </rPr>
      <t>Vyplňuje ekonomické oddělení -------------------------------------------------------</t>
    </r>
  </si>
  <si>
    <t>Číslo dokladu v EIS Magion:</t>
  </si>
  <si>
    <r>
      <t xml:space="preserve">1. </t>
    </r>
    <r>
      <rPr>
        <sz val="12"/>
        <rFont val="Tahoma"/>
        <family val="2"/>
      </rPr>
      <t xml:space="preserve"> </t>
    </r>
    <r>
      <rPr>
        <sz val="11"/>
        <rFont val="Tahoma"/>
        <family val="2"/>
      </rPr>
      <t>Základní údaje o pracovní cestě</t>
    </r>
  </si>
  <si>
    <t>měna:</t>
  </si>
  <si>
    <t>Pozn.:</t>
  </si>
  <si>
    <t>datum, razítko a podpis vedoucího ústavu</t>
  </si>
  <si>
    <r>
      <t>Věc: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   </t>
    </r>
    <r>
      <rPr>
        <b/>
        <sz val="11"/>
        <rFont val="Tahoma"/>
        <family val="2"/>
      </rPr>
      <t>Z  a  j  i  š  t  ě  n  í     v  a  l  u  t</t>
    </r>
  </si>
  <si>
    <r>
      <t>Pracovní volno bez náhrady mzdy</t>
    </r>
    <r>
      <rPr>
        <sz val="9"/>
        <rFont val="Tahoma"/>
        <family val="2"/>
      </rPr>
      <t xml:space="preserve"> (neplacené volno):</t>
    </r>
  </si>
  <si>
    <t>zaměstnanec hradí 4,5%</t>
  </si>
  <si>
    <t>snídaně*</t>
  </si>
  <si>
    <t>oběd*</t>
  </si>
  <si>
    <t>večeře*</t>
  </si>
  <si>
    <t>ubytování*</t>
  </si>
  <si>
    <t>pracovní poměr*</t>
  </si>
  <si>
    <t>dohoda*</t>
  </si>
  <si>
    <t>v hotovosti*</t>
  </si>
  <si>
    <t>šekem*</t>
  </si>
  <si>
    <t>ano*</t>
  </si>
  <si>
    <t>ne*</t>
  </si>
  <si>
    <t>korunový*</t>
  </si>
  <si>
    <t>devizový*</t>
  </si>
  <si>
    <t>převodem na účet č.:*</t>
  </si>
  <si>
    <t>Datum a podpis zaměstnance:</t>
  </si>
  <si>
    <t>K o n t r o l a   p o   v z n i k u   z á v a z k u</t>
  </si>
  <si>
    <t>hodiny</t>
  </si>
  <si>
    <t>posl.
den</t>
  </si>
  <si>
    <t>první
den</t>
  </si>
  <si>
    <t>počet
bezpl.
jídel</t>
  </si>
  <si>
    <t>základ</t>
  </si>
  <si>
    <r>
      <t xml:space="preserve">cesty po území ČR </t>
    </r>
    <r>
      <rPr>
        <u val="single"/>
        <sz val="8"/>
        <rFont val="Tahoma"/>
        <family val="2"/>
      </rPr>
      <t>místo a čas přejezdu přes hranice z ČR a do ČR</t>
    </r>
  </si>
  <si>
    <r>
      <t>Sazba
stravného
dle vyhlášky</t>
    </r>
    <r>
      <rPr>
        <sz val="7"/>
        <rFont val="Tahoma"/>
        <family val="2"/>
      </rPr>
      <t xml:space="preserve">
(částka/den)</t>
    </r>
  </si>
  <si>
    <r>
      <t xml:space="preserve">STRAVNÉ
</t>
    </r>
    <r>
      <rPr>
        <sz val="7"/>
        <rFont val="Tahoma"/>
        <family val="2"/>
      </rPr>
      <t>(s přihlédnutím
k době pobytu
a bezplatné stravě)</t>
    </r>
  </si>
  <si>
    <t>Tabulka kráceného stravného</t>
  </si>
  <si>
    <t>počet jídel</t>
  </si>
  <si>
    <r>
      <t>-----------------------------------------------</t>
    </r>
    <r>
      <rPr>
        <b/>
        <i/>
        <sz val="8"/>
        <rFont val="Tahoma"/>
        <family val="2"/>
      </rPr>
      <t>Vyplňuje ekonomické oddělení</t>
    </r>
    <r>
      <rPr>
        <b/>
        <sz val="8"/>
        <rFont val="Tahoma"/>
        <family val="2"/>
      </rPr>
      <t>----------------------------------------------</t>
    </r>
  </si>
  <si>
    <t>Předáno dne:</t>
  </si>
  <si>
    <r>
      <t xml:space="preserve">Výdaje - </t>
    </r>
    <r>
      <rPr>
        <b/>
        <sz val="9"/>
        <rFont val="Tahoma"/>
        <family val="2"/>
      </rPr>
      <t>ubytování</t>
    </r>
  </si>
  <si>
    <r>
      <t>Výdaje -</t>
    </r>
    <r>
      <rPr>
        <sz val="9"/>
        <rFont val="Tahoma"/>
        <family val="2"/>
      </rPr>
      <t xml:space="preserve"> </t>
    </r>
    <r>
      <rPr>
        <b/>
        <sz val="9"/>
        <rFont val="Tahoma"/>
        <family val="2"/>
      </rPr>
      <t>jízdné</t>
    </r>
  </si>
  <si>
    <r>
      <t xml:space="preserve">Výdaje - </t>
    </r>
    <r>
      <rPr>
        <b/>
        <sz val="9"/>
        <rFont val="Tahoma"/>
        <family val="2"/>
      </rPr>
      <t>mimořádné</t>
    </r>
  </si>
  <si>
    <t>Bahamy</t>
  </si>
  <si>
    <t>Černá Hora</t>
  </si>
  <si>
    <t>Konž. dem. rep.  (Kinshasa)</t>
  </si>
  <si>
    <t xml:space="preserve">Srbsko </t>
  </si>
  <si>
    <t>krácené
stravné
(celý den)</t>
  </si>
  <si>
    <t>krácené
stravné
(dle hodin)</t>
  </si>
  <si>
    <t>Místo:</t>
  </si>
  <si>
    <r>
      <t xml:space="preserve">2. </t>
    </r>
    <r>
      <rPr>
        <sz val="11"/>
        <rFont val="Tahoma"/>
        <family val="2"/>
      </rPr>
      <t>Vyúčtování pracovní cesty v Kč</t>
    </r>
    <r>
      <rPr>
        <b/>
        <sz val="11"/>
        <rFont val="Tahoma"/>
        <family val="2"/>
      </rPr>
      <t xml:space="preserve"> </t>
    </r>
    <r>
      <rPr>
        <b/>
        <u val="single"/>
        <sz val="11"/>
        <rFont val="Tahoma"/>
        <family val="2"/>
      </rPr>
      <t>po území ČR</t>
    </r>
  </si>
  <si>
    <r>
      <t>3.</t>
    </r>
    <r>
      <rPr>
        <sz val="11"/>
        <rFont val="Tahoma"/>
        <family val="2"/>
      </rPr>
      <t xml:space="preserve"> Požadované náhrady při použití soukromého silničního motorového vozidla</t>
    </r>
  </si>
  <si>
    <r>
      <t xml:space="preserve">5. </t>
    </r>
    <r>
      <rPr>
        <sz val="11"/>
        <rFont val="Tahoma"/>
        <family val="2"/>
      </rPr>
      <t>CELKOVÉ NÁHRADY PRACOVNÍ CESTY</t>
    </r>
  </si>
  <si>
    <r>
      <t xml:space="preserve">4. </t>
    </r>
    <r>
      <rPr>
        <sz val="11"/>
        <rFont val="Tahoma"/>
        <family val="2"/>
      </rPr>
      <t xml:space="preserve">Vyúčtování </t>
    </r>
    <r>
      <rPr>
        <b/>
        <u val="single"/>
        <sz val="11"/>
        <rFont val="Tahoma"/>
        <family val="2"/>
      </rPr>
      <t>zahraniční</t>
    </r>
    <r>
      <rPr>
        <b/>
        <sz val="11"/>
        <rFont val="Tahoma"/>
        <family val="2"/>
      </rPr>
      <t xml:space="preserve"> </t>
    </r>
    <r>
      <rPr>
        <sz val="11"/>
        <rFont val="Tahoma"/>
        <family val="2"/>
      </rPr>
      <t>pracovní cesty</t>
    </r>
  </si>
  <si>
    <r>
      <t>2)</t>
    </r>
    <r>
      <rPr>
        <sz val="7"/>
        <rFont val="Tahoma"/>
        <family val="2"/>
      </rPr>
      <t xml:space="preserve"> Program EU (6.RP; jiný-jaký), jiný zahr. program / projekt (jaký), Konkursní listina MŠMT ČR (KL), 
   Partnerská univerzita MU („Družba“) , Dvoustranná spolupráce (mezi), jiný - jaký </t>
    </r>
  </si>
  <si>
    <r>
      <t xml:space="preserve">1) </t>
    </r>
    <r>
      <rPr>
        <sz val="7"/>
        <rFont val="Tahoma"/>
        <family val="2"/>
      </rPr>
      <t>pracovní, studijní, přednáškový pobyt, účast na konferenci, jiný - jaký)</t>
    </r>
  </si>
  <si>
    <r>
      <t xml:space="preserve">U p o z o r n ě n í :  </t>
    </r>
    <r>
      <rPr>
        <b/>
        <i/>
        <sz val="8"/>
        <rFont val="Tahoma"/>
        <family val="2"/>
      </rPr>
      <t xml:space="preserve">  Před nástupem pracovní cesty je zaměstnanec povinen vyzvednout si pojišťovací kartu. </t>
    </r>
  </si>
  <si>
    <t>H l a v n í    ú č e t n í:</t>
  </si>
  <si>
    <t>S p r á v c e    r o z p o č t u:</t>
  </si>
  <si>
    <t>P ř í m ý    n a d ř í z e n ý:</t>
  </si>
  <si>
    <t>Zakázka</t>
  </si>
  <si>
    <t>Podzakázka</t>
  </si>
  <si>
    <t>Činnost</t>
  </si>
  <si>
    <t>Fakult. účet</t>
  </si>
  <si>
    <t>Částka</t>
  </si>
  <si>
    <t>Poznámka</t>
  </si>
  <si>
    <t>P ř e d b ě ž n á    k o n t r o l a    p ř e d    v z n i k e m    z á v a z k u</t>
  </si>
  <si>
    <t>P ř í k a z c e    o p e r a c e: **</t>
  </si>
  <si>
    <t>**) pokud není shodný s přímým nadřízeným</t>
  </si>
  <si>
    <r>
      <t xml:space="preserve">MASARYKOVA UNIVERZITA
Přírodovědecká fakulta
</t>
    </r>
    <r>
      <rPr>
        <sz val="7"/>
        <rFont val="Tahoma"/>
        <family val="2"/>
      </rPr>
      <t>611 37 Brno, Kotlářská 2</t>
    </r>
  </si>
  <si>
    <r>
      <t xml:space="preserve">MASARYKOVA UNIVERZITA
Přírodovědecká fakulta
</t>
    </r>
    <r>
      <rPr>
        <sz val="7"/>
        <rFont val="Tahoma"/>
        <family val="2"/>
      </rPr>
      <t>611 37  Brno, Kotlářská 2</t>
    </r>
  </si>
  <si>
    <t>|------------------------------  pobyt  -------------------------------|</t>
  </si>
  <si>
    <t>POUŽITÍ SOUKROMÉHO SILNIČNÍHO MOTOROVÉHO VOZIDLA K PRACOVNÍ CESTĚ</t>
  </si>
  <si>
    <t>Pracovní cesta konaná ve dnech:</t>
  </si>
  <si>
    <t>výdajů za spotřebované PHM a sazby za ujeté kilometry</t>
  </si>
  <si>
    <t>odpovídající ceně jízdenky hromadného dopravního prostředku dálkové přepravy, tj.</t>
  </si>
  <si>
    <t>Zaměstnavatel (MU) žádá zaměstnance, aby při níže uvedené pracovní cestě použil soukromé vozidlo.</t>
  </si>
  <si>
    <r>
      <t xml:space="preserve">Ú d a j e   o   v o z i d l e
(vyplňte!! - </t>
    </r>
    <r>
      <rPr>
        <sz val="9"/>
        <rFont val="Tahoma"/>
        <family val="2"/>
      </rPr>
      <t>přenášejí se do formuláře</t>
    </r>
    <r>
      <rPr>
        <b/>
        <sz val="9"/>
        <rFont val="Tahoma"/>
        <family val="2"/>
      </rPr>
      <t>)</t>
    </r>
  </si>
  <si>
    <t>Za použití soukromého vozidla bude zaměstnanci vyplacena náhrada ve výši</t>
  </si>
  <si>
    <r>
      <t xml:space="preserve">*  </t>
    </r>
    <r>
      <rPr>
        <sz val="9"/>
        <color indexed="21"/>
        <rFont val="Tahoma"/>
        <family val="2"/>
      </rPr>
      <t>Vyberte požadovanou možnost</t>
    </r>
  </si>
  <si>
    <r>
      <t xml:space="preserve">S o u h l a s í m </t>
    </r>
    <r>
      <rPr>
        <sz val="9"/>
        <rFont val="Tahoma"/>
        <family val="2"/>
      </rPr>
      <t xml:space="preserve"> s použitím svého soukromého silničního motorového vozidla při výše uvedené pracovní cestě a 
</t>
    </r>
    <r>
      <rPr>
        <b/>
        <sz val="9"/>
        <rFont val="Tahoma"/>
        <family val="2"/>
      </rPr>
      <t>p r o h l a š u j i</t>
    </r>
    <r>
      <rPr>
        <sz val="9"/>
        <rFont val="Tahoma"/>
        <family val="2"/>
      </rPr>
      <t>,  že výše uvedené údaje odpovídají skutečnosti, vozidlo je havarijně pojištěno po celou dobu pracovní cesty a že služební cestu vykonám nejkratší možnou trasou, účelně a hospodárně.</t>
    </r>
  </si>
  <si>
    <t>Podpis zástupce HS</t>
  </si>
  <si>
    <t xml:space="preserve">Normovaná spotřeba PHM dle ES v litrech na 100 km </t>
  </si>
  <si>
    <t>Náhrada za veškeré ujeté km (pouze v Kč)</t>
  </si>
  <si>
    <t>(Přenáší se automaticky z listu Použití soukromého vozidla)</t>
  </si>
  <si>
    <t>Určený dopr. prostř.:</t>
  </si>
  <si>
    <r>
      <t>Po návratu z cesty</t>
    </r>
    <r>
      <rPr>
        <sz val="10"/>
        <rFont val="Verdana"/>
        <family val="2"/>
      </rPr>
      <t xml:space="preserve"> vyplňte tabulku </t>
    </r>
    <r>
      <rPr>
        <b/>
        <sz val="10"/>
        <rFont val="Verdana"/>
        <family val="2"/>
      </rPr>
      <t>"Výpočet náhrady za použití soukromého motorového vozidla"</t>
    </r>
    <r>
      <rPr>
        <sz val="10"/>
        <rFont val="Verdana"/>
        <family val="2"/>
      </rPr>
      <t xml:space="preserve">. Do jednotlivých sloupců zapište celkový počet ujetých kilometrů, které účtujete v uvedené měně a cenu pohonných hmot v této měně. Náhradu za pohonné hmoty zde máte možnost účtovat v Kč a třech dalších měnách. </t>
    </r>
    <r>
      <rPr>
        <sz val="10"/>
        <rFont val="Verdana"/>
        <family val="2"/>
      </rPr>
      <t xml:space="preserve">Náhrada za ujeté kilometry (amortizace vozidla) se účtuje pouze v korunách (i za km ujete na území cizího státu) a vypočte se zcela automaticky. </t>
    </r>
    <r>
      <rPr>
        <i/>
        <sz val="10"/>
        <rFont val="Verdana"/>
        <family val="2"/>
      </rPr>
      <t xml:space="preserve">Nezapomeňte přiložit doklady o ceně PHM v jednotlivých měnách.
</t>
    </r>
    <r>
      <rPr>
        <sz val="10"/>
        <color indexed="10"/>
        <rFont val="Verdana"/>
        <family val="2"/>
      </rPr>
      <t xml:space="preserve">Po vyplnění tabulky vložte do tiskárny list s vytištěným povolením použití soukr. vozidla a dotiskněte na něj tabulku s výpočtem náhrad klepnutím na tlačítko </t>
    </r>
    <r>
      <rPr>
        <b/>
        <sz val="10"/>
        <color indexed="10"/>
        <rFont val="Verdana"/>
        <family val="2"/>
      </rPr>
      <t>"Dotisk náhrad"</t>
    </r>
    <r>
      <rPr>
        <sz val="10"/>
        <color indexed="10"/>
        <rFont val="Verdana"/>
        <family val="2"/>
      </rPr>
      <t xml:space="preserve"> v záhlaví listu.</t>
    </r>
    <r>
      <rPr>
        <sz val="10"/>
        <rFont val="Verdana"/>
        <family val="2"/>
      </rPr>
      <t xml:space="preserve"> 
 </t>
    </r>
  </si>
  <si>
    <r>
      <t xml:space="preserve">Vyplněnou první část listu vytiskněte klepnutím na tlačítko </t>
    </r>
    <r>
      <rPr>
        <b/>
        <sz val="10"/>
        <color indexed="10"/>
        <rFont val="Verdana"/>
        <family val="2"/>
      </rPr>
      <t>"Tisk první části žádosti"</t>
    </r>
    <r>
      <rPr>
        <sz val="10"/>
        <color indexed="10"/>
        <rFont val="Verdana"/>
        <family val="2"/>
      </rPr>
      <t xml:space="preserve"> v záhlaví listu.</t>
    </r>
    <r>
      <rPr>
        <sz val="10"/>
        <rFont val="Verdana"/>
        <family val="2"/>
      </rPr>
      <t xml:space="preserve"> </t>
    </r>
    <r>
      <rPr>
        <sz val="10"/>
        <color indexed="12"/>
        <rFont val="Verdana"/>
        <family val="2"/>
      </rPr>
      <t>Žádost opatřete potřebnými podpisy a uschovejte do návratu z pracovní cesty.</t>
    </r>
  </si>
  <si>
    <r>
      <t xml:space="preserve">Cestujete-li vlastním vozidlem, do </t>
    </r>
    <r>
      <rPr>
        <b/>
        <sz val="10"/>
        <rFont val="Verdana"/>
        <family val="2"/>
      </rPr>
      <t>oddílu 3</t>
    </r>
    <r>
      <rPr>
        <sz val="10"/>
        <rFont val="Verdana"/>
        <family val="2"/>
      </rPr>
      <t xml:space="preserve"> -</t>
    </r>
    <r>
      <rPr>
        <b/>
        <sz val="10"/>
        <rFont val="Verdana"/>
        <family val="2"/>
      </rPr>
      <t xml:space="preserve">"Požadované náhrady při použití soukromého silničního motorového vozidla" </t>
    </r>
    <r>
      <rPr>
        <sz val="10"/>
        <rFont val="Verdana"/>
        <family val="2"/>
      </rPr>
      <t xml:space="preserve">se údaje přenesou automaticky po vyplnění náhrad na listu "Použitíí soukromého vozidla". 
</t>
    </r>
  </si>
  <si>
    <r>
      <t xml:space="preserve">Oddíl 4 </t>
    </r>
    <r>
      <rPr>
        <sz val="10"/>
        <rFont val="Verdana"/>
        <family val="2"/>
      </rPr>
      <t xml:space="preserve">- </t>
    </r>
    <r>
      <rPr>
        <b/>
        <sz val="10"/>
        <rFont val="Verdana"/>
        <family val="2"/>
      </rPr>
      <t>"Vyúčtování zahraniční pracovní cesty"</t>
    </r>
    <r>
      <rPr>
        <sz val="10"/>
        <rFont val="Verdana"/>
        <family val="2"/>
      </rPr>
      <t xml:space="preserve"> - slouží k vlastnímu vyúčtování cesty v jednotlivých měnách. Pečlivě vyplňte dobu přechodu hranic republiky nebo odletu a příletu letadla, poněvaž tyto údaje jsou rozhodující pro výši diet prvního a posledního dne cesty.
V tabulce </t>
    </r>
    <r>
      <rPr>
        <b/>
        <sz val="10"/>
        <color indexed="10"/>
        <rFont val="Verdana"/>
        <family val="2"/>
      </rPr>
      <t>"Pobyt na území"</t>
    </r>
    <r>
      <rPr>
        <sz val="10"/>
        <color indexed="10"/>
        <rFont val="Verdana"/>
        <family val="2"/>
      </rPr>
      <t xml:space="preserve"> </t>
    </r>
    <r>
      <rPr>
        <b/>
        <i/>
        <sz val="10"/>
        <color indexed="10"/>
        <rFont val="Verdana"/>
        <family val="2"/>
      </rPr>
      <t>uvádějte první a poslední den pobytu na samostatném řádku</t>
    </r>
    <r>
      <rPr>
        <sz val="10"/>
        <rFont val="Verdana"/>
        <family val="2"/>
      </rPr>
      <t>, zbytek cesty lze dělit do libovolně velkých celků, a to podle toho, jak vám byla v daných dnech hrazena strava. Poslední tři sloupce tabulky obsahují zaškrtávací políčka, kterými označíte tu část stravy, která vám byla poskytnuta v uvedené skupině dní bezplatně. Na základě zaškrtnutí políček se automaticky krátí o příslušné procento částka diet.</t>
    </r>
  </si>
  <si>
    <r>
      <t xml:space="preserve">Druhý list - </t>
    </r>
    <r>
      <rPr>
        <b/>
        <u val="single"/>
        <sz val="10"/>
        <color indexed="17"/>
        <rFont val="Verdana"/>
        <family val="2"/>
      </rPr>
      <t>"Žádost o valuty"</t>
    </r>
    <r>
      <rPr>
        <sz val="10"/>
        <rFont val="Verdana"/>
        <family val="2"/>
      </rPr>
      <t xml:space="preserve"> vám umožňuje požádat o vyplacení zálohy v požadované měně (měnách), tzn., </t>
    </r>
    <r>
      <rPr>
        <sz val="10"/>
        <color indexed="12"/>
        <rFont val="Verdana"/>
        <family val="2"/>
      </rPr>
      <t xml:space="preserve">vyplňujete jej také před nástupem cesty. </t>
    </r>
    <r>
      <rPr>
        <sz val="10"/>
        <rFont val="Verdana"/>
        <family val="2"/>
      </rPr>
      <t>Jméno a pracoviště se přenášejí automaticky z listu "Povolení cesty".
Cíl cesty vyberte z rozbalovací nabídky (v případě, že navštívíte v rámci jedné cesty dva státy, vyberte na dalším řádku i druhou zemi). Výběrem z nabídky se automaticky vybere i výše denních diet v příslušné měně. Vyplňte data začátku a konce pobytu v každé zemi, počet dnů pobytu se spočítá automaticky.</t>
    </r>
  </si>
  <si>
    <r>
      <t>Třetí list -</t>
    </r>
    <r>
      <rPr>
        <b/>
        <u val="single"/>
        <sz val="10"/>
        <color indexed="17"/>
        <rFont val="Verdana"/>
        <family val="2"/>
      </rPr>
      <t>"Použití soukromého vozidla"</t>
    </r>
    <r>
      <rPr>
        <sz val="10"/>
        <color indexed="17"/>
        <rFont val="Verdana"/>
        <family val="2"/>
      </rPr>
      <t xml:space="preserve"> </t>
    </r>
    <r>
      <rPr>
        <sz val="10"/>
        <color indexed="12"/>
        <rFont val="Verdana"/>
        <family val="2"/>
      </rPr>
      <t xml:space="preserve">se vyplňuje jak před zahájením cesty, tak po jejím ukončení.
</t>
    </r>
    <r>
      <rPr>
        <sz val="10"/>
        <rFont val="Verdana"/>
        <family val="2"/>
      </rPr>
      <t xml:space="preserve">Slouží k </t>
    </r>
    <r>
      <rPr>
        <b/>
        <sz val="10"/>
        <rFont val="Verdana"/>
        <family val="2"/>
      </rPr>
      <t>povolení použití</t>
    </r>
    <r>
      <rPr>
        <sz val="10"/>
        <rFont val="Verdana"/>
        <family val="2"/>
      </rPr>
      <t xml:space="preserve"> soukromého vozidla a provádí se na něm </t>
    </r>
    <r>
      <rPr>
        <b/>
        <sz val="10"/>
        <rFont val="Verdana"/>
        <family val="2"/>
      </rPr>
      <t>vyúčtování náhrad za spotřebované pohonné hmoty a ujeté kilometry.</t>
    </r>
    <r>
      <rPr>
        <sz val="10"/>
        <rFont val="Verdana"/>
        <family val="2"/>
      </rPr>
      <t xml:space="preserve">
Před zahájením cesty vyplňte jeho první část, sloužící k povolení použití vozidla. Jméno, pracoviště a spolucestující se přenášejí automaticky z listu "Povolení cesty". </t>
    </r>
    <r>
      <rPr>
        <b/>
        <sz val="10"/>
        <rFont val="Verdana"/>
        <family val="2"/>
      </rPr>
      <t>List obsahuje tabulku "Údaje o vozidle", kterou je nutno vyplnit. Údaje z ní se automaticky přenesou do formuláře a slouží k výpočtu náhrad za PHM a ujeté kilometry.</t>
    </r>
    <r>
      <rPr>
        <sz val="10"/>
        <rFont val="Verdana"/>
        <family val="2"/>
      </rPr>
      <t xml:space="preserve">
</t>
    </r>
  </si>
  <si>
    <r>
      <t xml:space="preserve">Čtvrtý list - </t>
    </r>
    <r>
      <rPr>
        <b/>
        <u val="single"/>
        <sz val="10"/>
        <color indexed="17"/>
        <rFont val="Verdana"/>
        <family val="2"/>
      </rPr>
      <t>"Vyúčtování cesty"</t>
    </r>
    <r>
      <rPr>
        <sz val="10"/>
        <color indexed="12"/>
        <rFont val="Verdana"/>
        <family val="2"/>
      </rPr>
      <t xml:space="preserve"> - vyplňte po ukončení cesty. </t>
    </r>
  </si>
  <si>
    <r>
      <t xml:space="preserve">Pátý list - </t>
    </r>
    <r>
      <rPr>
        <b/>
        <u val="single"/>
        <sz val="10"/>
        <color indexed="17"/>
        <rFont val="Verdana"/>
        <family val="2"/>
      </rPr>
      <t>"Evidence cesty"</t>
    </r>
    <r>
      <rPr>
        <sz val="10"/>
        <rFont val="Verdana"/>
        <family val="2"/>
      </rPr>
      <t xml:space="preserve"> vyplňte pro potřeby personálního oddělení. Tento list byl do formuláře zařazen, aby byl formulář cestovního výkazu kompletní a nebylo nutno vyhledávat a vyplňovat další formuláře.</t>
    </r>
  </si>
  <si>
    <t>Souhlas se způsobem provedení</t>
  </si>
  <si>
    <t>Zbývá k úhradě</t>
  </si>
  <si>
    <t>nulové stravné*</t>
  </si>
  <si>
    <t>Nulové stravné</t>
  </si>
  <si>
    <t>Požadována záloha:</t>
  </si>
  <si>
    <t>Požadovaná výše zálohy:</t>
  </si>
  <si>
    <t>Ústav hradí mzdu:</t>
  </si>
  <si>
    <t>ředitel ústavu:</t>
  </si>
  <si>
    <t>Hongkong</t>
  </si>
  <si>
    <r>
      <t xml:space="preserve">MASARYKOVA UNIVERZITA
Přírodovědecká fakulta
</t>
    </r>
    <r>
      <rPr>
        <sz val="7"/>
        <rFont val="Tahoma"/>
        <family val="2"/>
      </rPr>
      <t>611 37  B r n o, Kotlářská 2</t>
    </r>
  </si>
  <si>
    <t>Příkazce operace</t>
  </si>
  <si>
    <t>Datum, podpis</t>
  </si>
  <si>
    <t>(převyšuje-li výše vyúčtování schválenou zálohu)</t>
  </si>
  <si>
    <t>Správce rozpočtu</t>
  </si>
  <si>
    <t>Fr.Guayana</t>
  </si>
  <si>
    <t>eur</t>
  </si>
  <si>
    <t>Ministerstvem práce a sociálních věcí</t>
  </si>
</sst>
</file>

<file path=xl/styles.xml><?xml version="1.0" encoding="utf-8"?>
<styleSheet xmlns="http://schemas.openxmlformats.org/spreadsheetml/2006/main">
  <numFmts count="5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&quot;/&quot;"/>
    <numFmt numFmtId="176" formatCode="&quot;/&quot;"/>
    <numFmt numFmtId="177" formatCode="#&quot;/&quot;;#&quot;/&quot;;&quot;/&quot;"/>
    <numFmt numFmtId="178" formatCode="[&lt;&gt;0]#&quot;/&quot;;&quot;/&quot;;&quot;/&quot;"/>
    <numFmt numFmtId="179" formatCode="[&lt;=99999]###\ ##;##\ ##\ ##"/>
    <numFmt numFmtId="180" formatCode="[&lt;=9999999]###\ ##\ ##;##\ ##\ ##\ ##"/>
    <numFmt numFmtId="181" formatCode="[&lt;&gt;0]#,##0.00;#;#"/>
    <numFmt numFmtId="182" formatCode="0.0%"/>
    <numFmt numFmtId="183" formatCode="[$-405]d\.\ mmmm\ yyyy"/>
    <numFmt numFmtId="184" formatCode="0.0"/>
    <numFmt numFmtId="185" formatCode="d/m/yy;@"/>
    <numFmt numFmtId="186" formatCode="[&lt;&gt;0]#,##0;#;#"/>
    <numFmt numFmtId="187" formatCode="h:mm;@"/>
    <numFmt numFmtId="188" formatCode="#,##0.00_ ;\-#,##0.00\ "/>
    <numFmt numFmtId="189" formatCode="0.00_ ;\-0.00\ "/>
    <numFmt numFmtId="190" formatCode="#,##0.00&quot; l/100km&quot;"/>
    <numFmt numFmtId="191" formatCode="#,##0&quot; km&quot;"/>
    <numFmt numFmtId="192" formatCode="#,##0.00&quot; l/100 km&quot;"/>
    <numFmt numFmtId="193" formatCode="d\.\ mmmm\ yyyy"/>
    <numFmt numFmtId="194" formatCode="#,##0.00\ &quot;Kč&quot;"/>
    <numFmt numFmtId="195" formatCode="[&gt;0]#,##0.00\ &quot;Kč&quot;;#;#"/>
    <numFmt numFmtId="196" formatCode="[&gt;0]#,##0&quot; km&quot;;#;#"/>
    <numFmt numFmtId="197" formatCode="#,##0.000_ ;\-#,##0.000\ "/>
    <numFmt numFmtId="198" formatCode="#,##0.0000_ ;\-#,##0.0000\ "/>
    <numFmt numFmtId="199" formatCode="#,##0.00000_ ;\-#,##0.00000\ "/>
    <numFmt numFmtId="200" formatCode="#,##0.0_ ;\-#,##0.0\ "/>
    <numFmt numFmtId="201" formatCode="_-* #,##0.0\ _K_č_-;\-* #,##0.0\ _K_č_-;_-* &quot;-&quot;??\ _K_č_-;_-@_-"/>
    <numFmt numFmtId="202" formatCode="_-* #,##0\ _K_č_-;\-* #,##0\ _K_č_-;_-* &quot;-&quot;??\ _K_č_-;_-@_-"/>
    <numFmt numFmtId="203" formatCode="_-* #,##0.000\ _K_č_-;\-* #,##0.000\ _K_č_-;_-* &quot;-&quot;??\ _K_č_-;_-@_-"/>
    <numFmt numFmtId="204" formatCode="_-* #,##0.0000\ _K_č_-;\-* #,##0.0000\ _K_č_-;_-* &quot;-&quot;??\ _K_č_-;_-@_-"/>
    <numFmt numFmtId="205" formatCode="_-* #,##0.00000\ _K_č_-;\-* #,##0.00000\ _K_č_-;_-* &quot;-&quot;??\ _K_č_-;_-@_-"/>
    <numFmt numFmtId="206" formatCode="[&gt;0]#,##0.00,%;#;#"/>
    <numFmt numFmtId="207" formatCode="[&gt;0]#,##0.00,&quot;%&quot;;#;#"/>
    <numFmt numFmtId="208" formatCode="[&gt;0]#,##0.0,&quot;%&quot;;#;#"/>
    <numFmt numFmtId="209" formatCode="[&lt;&gt;0]0.0%;#;#"/>
    <numFmt numFmtId="210" formatCode="[&lt;&gt;0]#,##0.00&quot; l/100 km&quot;;#;#"/>
  </numFmts>
  <fonts count="90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i/>
      <sz val="8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u val="single"/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color indexed="9"/>
      <name val="Verdana"/>
      <family val="2"/>
    </font>
    <font>
      <sz val="8"/>
      <name val="Verdana"/>
      <family val="2"/>
    </font>
    <font>
      <sz val="10"/>
      <color indexed="12"/>
      <name val="Verdana"/>
      <family val="2"/>
    </font>
    <font>
      <sz val="8"/>
      <color indexed="10"/>
      <name val="Arial"/>
      <family val="2"/>
    </font>
    <font>
      <i/>
      <sz val="10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b/>
      <i/>
      <sz val="10"/>
      <color indexed="10"/>
      <name val="Verdana"/>
      <family val="2"/>
    </font>
    <font>
      <u val="single"/>
      <sz val="10"/>
      <color indexed="17"/>
      <name val="Verdana"/>
      <family val="2"/>
    </font>
    <font>
      <b/>
      <u val="single"/>
      <sz val="10"/>
      <color indexed="17"/>
      <name val="Verdana"/>
      <family val="2"/>
    </font>
    <font>
      <sz val="10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b/>
      <sz val="9"/>
      <color indexed="10"/>
      <name val="Tahoma"/>
      <family val="2"/>
    </font>
    <font>
      <b/>
      <sz val="7"/>
      <name val="Tahoma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b/>
      <sz val="9"/>
      <color indexed="9"/>
      <name val="Tahoma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b/>
      <sz val="8"/>
      <color indexed="10"/>
      <name val="Arial"/>
      <family val="2"/>
    </font>
    <font>
      <b/>
      <sz val="8"/>
      <color indexed="17"/>
      <name val="Arial"/>
      <family val="2"/>
    </font>
    <font>
      <b/>
      <sz val="9"/>
      <color indexed="18"/>
      <name val="Tahoma"/>
      <family val="2"/>
    </font>
    <font>
      <b/>
      <sz val="9"/>
      <color indexed="12"/>
      <name val="Tahoma"/>
      <family val="2"/>
    </font>
    <font>
      <b/>
      <sz val="8"/>
      <name val="Tahoma"/>
      <family val="2"/>
    </font>
    <font>
      <b/>
      <sz val="16"/>
      <color indexed="9"/>
      <name val="Tahoma"/>
      <family val="2"/>
    </font>
    <font>
      <sz val="9"/>
      <color indexed="9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Tahoma"/>
      <family val="2"/>
    </font>
    <font>
      <b/>
      <u val="single"/>
      <sz val="8"/>
      <name val="Tahoma"/>
      <family val="2"/>
    </font>
    <font>
      <u val="single"/>
      <sz val="8"/>
      <color indexed="12"/>
      <name val="Arial"/>
      <family val="2"/>
    </font>
    <font>
      <sz val="10"/>
      <color indexed="17"/>
      <name val="Verdana"/>
      <family val="2"/>
    </font>
    <font>
      <sz val="10"/>
      <color indexed="9"/>
      <name val="Arial"/>
      <family val="2"/>
    </font>
    <font>
      <sz val="8"/>
      <color indexed="62"/>
      <name val="Tahoma"/>
      <family val="2"/>
    </font>
    <font>
      <sz val="9"/>
      <name val="Verdana"/>
      <family val="2"/>
    </font>
    <font>
      <b/>
      <sz val="13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i/>
      <sz val="7"/>
      <name val="Tahoma"/>
      <family val="2"/>
    </font>
    <font>
      <sz val="7"/>
      <name val="Tahoma"/>
      <family val="2"/>
    </font>
    <font>
      <sz val="10"/>
      <name val="Tahoma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i/>
      <sz val="7"/>
      <name val="Tahoma"/>
      <family val="2"/>
    </font>
    <font>
      <b/>
      <sz val="8"/>
      <color indexed="9"/>
      <name val="Tahoma"/>
      <family val="2"/>
    </font>
    <font>
      <vertAlign val="superscript"/>
      <sz val="9"/>
      <name val="Tahoma"/>
      <family val="2"/>
    </font>
    <font>
      <vertAlign val="superscript"/>
      <sz val="7"/>
      <name val="Tahoma"/>
      <family val="2"/>
    </font>
    <font>
      <i/>
      <sz val="9"/>
      <name val="Tahoma"/>
      <family val="2"/>
    </font>
    <font>
      <sz val="11"/>
      <name val="Tahoma"/>
      <family val="2"/>
    </font>
    <font>
      <b/>
      <sz val="10"/>
      <name val="Arial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sz val="11"/>
      <color indexed="10"/>
      <name val="Tahoma"/>
      <family val="2"/>
    </font>
    <font>
      <b/>
      <i/>
      <sz val="8"/>
      <color indexed="9"/>
      <name val="Tahoma"/>
      <family val="2"/>
    </font>
    <font>
      <u val="single"/>
      <sz val="8"/>
      <name val="Tahoma"/>
      <family val="2"/>
    </font>
    <font>
      <b/>
      <u val="single"/>
      <sz val="11"/>
      <name val="Tahoma"/>
      <family val="2"/>
    </font>
    <font>
      <b/>
      <sz val="12"/>
      <color indexed="21"/>
      <name val="Tahoma"/>
      <family val="2"/>
    </font>
    <font>
      <sz val="9"/>
      <color indexed="2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48"/>
      <color indexed="8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gray125">
        <fgColor indexed="11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4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fgColor indexed="12"/>
      </patternFill>
    </fill>
    <fill>
      <patternFill patternType="solid">
        <fgColor indexed="65"/>
        <bgColor indexed="64"/>
      </patternFill>
    </fill>
  </fills>
  <borders count="19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double"/>
    </border>
    <border>
      <left style="hair"/>
      <right style="thin"/>
      <top>
        <color indexed="63"/>
      </top>
      <bottom style="hair"/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 style="hair"/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5" borderId="0" applyNumberFormat="0" applyBorder="0" applyAlignment="0" applyProtection="0"/>
    <xf numFmtId="0" fontId="72" fillId="8" borderId="0" applyNumberFormat="0" applyBorder="0" applyAlignment="0" applyProtection="0"/>
    <xf numFmtId="0" fontId="72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5" fillId="3" borderId="0" applyNumberFormat="0" applyBorder="0" applyAlignment="0" applyProtection="0"/>
    <xf numFmtId="0" fontId="7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17" borderId="0" applyNumberFormat="0" applyBorder="0" applyAlignment="0" applyProtection="0"/>
    <xf numFmtId="0" fontId="19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82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3" fillId="4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7" borderId="8" applyNumberFormat="0" applyAlignment="0" applyProtection="0"/>
    <xf numFmtId="0" fontId="86" fillId="19" borderId="8" applyNumberFormat="0" applyAlignment="0" applyProtection="0"/>
    <xf numFmtId="0" fontId="87" fillId="19" borderId="9" applyNumberFormat="0" applyAlignment="0" applyProtection="0"/>
    <xf numFmtId="0" fontId="88" fillId="0" borderId="0" applyNumberFormat="0" applyFill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23" borderId="0" applyNumberFormat="0" applyBorder="0" applyAlignment="0" applyProtection="0"/>
  </cellStyleXfs>
  <cellXfs count="10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1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1" fillId="24" borderId="0" xfId="0" applyFont="1" applyFill="1" applyAlignment="1">
      <alignment horizontal="center" vertical="center"/>
    </xf>
    <xf numFmtId="0" fontId="1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vertical="top"/>
    </xf>
    <xf numFmtId="0" fontId="5" fillId="24" borderId="0" xfId="0" applyFont="1" applyFill="1" applyAlignment="1">
      <alignment/>
    </xf>
    <xf numFmtId="0" fontId="12" fillId="0" borderId="0" xfId="0" applyFont="1" applyAlignment="1">
      <alignment vertical="center"/>
    </xf>
    <xf numFmtId="0" fontId="1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0" fontId="0" fillId="4" borderId="0" xfId="0" applyFill="1" applyAlignment="1">
      <alignment/>
    </xf>
    <xf numFmtId="0" fontId="8" fillId="4" borderId="0" xfId="0" applyFont="1" applyFill="1" applyAlignment="1">
      <alignment horizontal="left" vertical="top" wrapText="1"/>
    </xf>
    <xf numFmtId="0" fontId="8" fillId="4" borderId="0" xfId="0" applyFont="1" applyFill="1" applyAlignment="1">
      <alignment horizontal="left" vertical="center" wrapText="1"/>
    </xf>
    <xf numFmtId="0" fontId="0" fillId="4" borderId="0" xfId="0" applyFill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NumberFormat="1" applyAlignment="1">
      <alignment/>
    </xf>
    <xf numFmtId="0" fontId="1" fillId="4" borderId="10" xfId="0" applyNumberFormat="1" applyFont="1" applyFill="1" applyBorder="1" applyAlignment="1">
      <alignment horizontal="center" vertical="center"/>
    </xf>
    <xf numFmtId="0" fontId="1" fillId="25" borderId="10" xfId="0" applyNumberFormat="1" applyFont="1" applyFill="1" applyBorder="1" applyAlignment="1">
      <alignment horizontal="center" vertical="center"/>
    </xf>
    <xf numFmtId="0" fontId="1" fillId="26" borderId="11" xfId="0" applyFont="1" applyFill="1" applyBorder="1" applyAlignment="1">
      <alignment horizontal="center" vertical="center" wrapText="1"/>
    </xf>
    <xf numFmtId="0" fontId="1" fillId="25" borderId="11" xfId="0" applyNumberFormat="1" applyFont="1" applyFill="1" applyBorder="1" applyAlignment="1">
      <alignment horizontal="center" vertical="center"/>
    </xf>
    <xf numFmtId="2" fontId="1" fillId="25" borderId="12" xfId="0" applyNumberFormat="1" applyFont="1" applyFill="1" applyBorder="1" applyAlignment="1">
      <alignment horizontal="center" vertical="center"/>
    </xf>
    <xf numFmtId="2" fontId="1" fillId="4" borderId="13" xfId="0" applyNumberFormat="1" applyFont="1" applyFill="1" applyBorder="1" applyAlignment="1">
      <alignment horizontal="center" vertical="center"/>
    </xf>
    <xf numFmtId="2" fontId="1" fillId="4" borderId="12" xfId="0" applyNumberFormat="1" applyFont="1" applyFill="1" applyBorder="1" applyAlignment="1">
      <alignment horizontal="center" vertical="center"/>
    </xf>
    <xf numFmtId="0" fontId="1" fillId="4" borderId="11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locked="0"/>
    </xf>
    <xf numFmtId="0" fontId="20" fillId="27" borderId="14" xfId="47" applyFont="1" applyFill="1" applyBorder="1" applyAlignment="1" applyProtection="1">
      <alignment horizontal="center" vertical="center"/>
      <protection locked="0"/>
    </xf>
    <xf numFmtId="0" fontId="20" fillId="27" borderId="15" xfId="47" applyFont="1" applyFill="1" applyBorder="1" applyAlignment="1" applyProtection="1">
      <alignment horizontal="center" vertical="center"/>
      <protection locked="0"/>
    </xf>
    <xf numFmtId="0" fontId="20" fillId="27" borderId="16" xfId="47" applyFont="1" applyFill="1" applyBorder="1" applyAlignment="1" applyProtection="1">
      <alignment horizontal="center" vertical="center"/>
      <protection locked="0"/>
    </xf>
    <xf numFmtId="192" fontId="26" fillId="27" borderId="17" xfId="47" applyNumberFormat="1" applyFont="1" applyFill="1" applyBorder="1" applyAlignment="1" applyProtection="1">
      <alignment horizontal="center" vertical="center"/>
      <protection locked="0"/>
    </xf>
    <xf numFmtId="192" fontId="26" fillId="27" borderId="18" xfId="47" applyNumberFormat="1" applyFont="1" applyFill="1" applyBorder="1" applyAlignment="1" applyProtection="1">
      <alignment horizontal="center" vertical="center"/>
      <protection locked="0"/>
    </xf>
    <xf numFmtId="192" fontId="26" fillId="27" borderId="19" xfId="47" applyNumberFormat="1" applyFont="1" applyFill="1" applyBorder="1" applyAlignment="1" applyProtection="1">
      <alignment horizontal="center" vertical="center"/>
      <protection locked="0"/>
    </xf>
    <xf numFmtId="194" fontId="26" fillId="27" borderId="20" xfId="47" applyNumberFormat="1" applyFont="1" applyFill="1" applyBorder="1" applyAlignment="1" applyProtection="1">
      <alignment horizontal="center" vertical="center"/>
      <protection locked="0"/>
    </xf>
    <xf numFmtId="14" fontId="20" fillId="27" borderId="19" xfId="47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 applyAlignment="1">
      <alignment horizontal="justify"/>
    </xf>
    <xf numFmtId="0" fontId="0" fillId="0" borderId="0" xfId="0" applyAlignment="1">
      <alignment horizontal="justify"/>
    </xf>
    <xf numFmtId="210" fontId="35" fillId="28" borderId="21" xfId="47" applyNumberFormat="1" applyFont="1" applyFill="1" applyBorder="1" applyAlignment="1" applyProtection="1">
      <alignment horizontal="center" vertical="center"/>
      <protection/>
    </xf>
    <xf numFmtId="0" fontId="0" fillId="24" borderId="0" xfId="0" applyFill="1" applyAlignment="1">
      <alignment/>
    </xf>
    <xf numFmtId="0" fontId="47" fillId="29" borderId="21" xfId="47" applyFont="1" applyFill="1" applyBorder="1" applyAlignment="1" applyProtection="1">
      <alignment horizontal="center" vertical="center"/>
      <protection/>
    </xf>
    <xf numFmtId="0" fontId="20" fillId="27" borderId="22" xfId="47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0" fontId="48" fillId="24" borderId="0" xfId="0" applyFont="1" applyFill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vertical="center"/>
    </xf>
    <xf numFmtId="0" fontId="48" fillId="24" borderId="0" xfId="0" applyFont="1" applyFill="1" applyAlignment="1">
      <alignment vertical="center"/>
    </xf>
    <xf numFmtId="0" fontId="20" fillId="0" borderId="23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23" xfId="0" applyFont="1" applyFill="1" applyBorder="1" applyAlignment="1">
      <alignment horizontal="right"/>
    </xf>
    <xf numFmtId="0" fontId="20" fillId="0" borderId="23" xfId="0" applyFont="1" applyFill="1" applyBorder="1" applyAlignment="1">
      <alignment/>
    </xf>
    <xf numFmtId="0" fontId="20" fillId="0" borderId="0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54" fillId="0" borderId="0" xfId="0" applyFont="1" applyAlignment="1">
      <alignment/>
    </xf>
    <xf numFmtId="0" fontId="64" fillId="0" borderId="0" xfId="0" applyFont="1" applyAlignment="1">
      <alignment/>
    </xf>
    <xf numFmtId="0" fontId="54" fillId="0" borderId="24" xfId="0" applyFont="1" applyFill="1" applyBorder="1" applyAlignment="1">
      <alignment/>
    </xf>
    <xf numFmtId="0" fontId="61" fillId="0" borderId="0" xfId="0" applyFont="1" applyFill="1" applyBorder="1" applyAlignment="1">
      <alignment horizontal="right"/>
    </xf>
    <xf numFmtId="0" fontId="61" fillId="0" borderId="0" xfId="0" applyFont="1" applyAlignment="1">
      <alignment horizontal="right"/>
    </xf>
    <xf numFmtId="186" fontId="23" fillId="0" borderId="25" xfId="0" applyNumberFormat="1" applyFont="1" applyFill="1" applyBorder="1" applyAlignment="1">
      <alignment/>
    </xf>
    <xf numFmtId="14" fontId="23" fillId="0" borderId="24" xfId="0" applyNumberFormat="1" applyFont="1" applyFill="1" applyBorder="1" applyAlignment="1">
      <alignment/>
    </xf>
    <xf numFmtId="0" fontId="23" fillId="0" borderId="24" xfId="0" applyFont="1" applyFill="1" applyBorder="1" applyAlignment="1">
      <alignment/>
    </xf>
    <xf numFmtId="0" fontId="54" fillId="0" borderId="23" xfId="0" applyFont="1" applyFill="1" applyBorder="1" applyAlignment="1">
      <alignment horizontal="right"/>
    </xf>
    <xf numFmtId="0" fontId="54" fillId="0" borderId="23" xfId="0" applyFont="1" applyBorder="1" applyAlignment="1">
      <alignment horizontal="right"/>
    </xf>
    <xf numFmtId="0" fontId="54" fillId="0" borderId="23" xfId="0" applyFont="1" applyBorder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37" fillId="0" borderId="0" xfId="0" applyFont="1" applyFill="1" applyBorder="1" applyAlignment="1">
      <alignment horizontal="center"/>
    </xf>
    <xf numFmtId="209" fontId="21" fillId="28" borderId="26" xfId="49" applyNumberFormat="1" applyFont="1" applyFill="1" applyBorder="1" applyAlignment="1" applyProtection="1">
      <alignment horizontal="right"/>
      <protection/>
    </xf>
    <xf numFmtId="186" fontId="23" fillId="0" borderId="26" xfId="0" applyNumberFormat="1" applyFont="1" applyFill="1" applyBorder="1" applyAlignment="1">
      <alignment/>
    </xf>
    <xf numFmtId="0" fontId="54" fillId="0" borderId="0" xfId="0" applyFont="1" applyAlignment="1">
      <alignment horizontal="right"/>
    </xf>
    <xf numFmtId="0" fontId="37" fillId="0" borderId="0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4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23" fillId="0" borderId="27" xfId="0" applyFont="1" applyFill="1" applyBorder="1" applyAlignment="1">
      <alignment/>
    </xf>
    <xf numFmtId="0" fontId="54" fillId="0" borderId="27" xfId="0" applyFont="1" applyFill="1" applyBorder="1" applyAlignment="1">
      <alignment/>
    </xf>
    <xf numFmtId="0" fontId="2" fillId="0" borderId="27" xfId="0" applyFont="1" applyFill="1" applyBorder="1" applyAlignment="1">
      <alignment horizontal="left"/>
    </xf>
    <xf numFmtId="186" fontId="23" fillId="0" borderId="28" xfId="0" applyNumberFormat="1" applyFont="1" applyFill="1" applyBorder="1" applyAlignment="1">
      <alignment/>
    </xf>
    <xf numFmtId="0" fontId="37" fillId="0" borderId="28" xfId="0" applyFont="1" applyFill="1" applyBorder="1" applyAlignment="1">
      <alignment horizontal="center"/>
    </xf>
    <xf numFmtId="0" fontId="20" fillId="0" borderId="27" xfId="0" applyFont="1" applyBorder="1" applyAlignment="1">
      <alignment vertical="center"/>
    </xf>
    <xf numFmtId="0" fontId="20" fillId="0" borderId="27" xfId="0" applyFont="1" applyBorder="1" applyAlignment="1">
      <alignment/>
    </xf>
    <xf numFmtId="14" fontId="21" fillId="27" borderId="26" xfId="0" applyNumberFormat="1" applyFont="1" applyFill="1" applyBorder="1" applyAlignment="1" applyProtection="1">
      <alignment horizontal="left" vertical="center" indent="1"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29" xfId="0" applyFont="1" applyBorder="1" applyAlignment="1">
      <alignment/>
    </xf>
    <xf numFmtId="0" fontId="2" fillId="0" borderId="30" xfId="0" applyFont="1" applyBorder="1" applyAlignment="1">
      <alignment horizontal="center" vertical="center" textRotation="90"/>
    </xf>
    <xf numFmtId="0" fontId="2" fillId="0" borderId="31" xfId="0" applyFont="1" applyBorder="1" applyAlignment="1">
      <alignment horizontal="center" vertical="center" textRotation="90"/>
    </xf>
    <xf numFmtId="0" fontId="2" fillId="0" borderId="32" xfId="0" applyFont="1" applyBorder="1" applyAlignment="1">
      <alignment horizontal="center" vertical="center" textRotation="90"/>
    </xf>
    <xf numFmtId="9" fontId="1" fillId="0" borderId="0" xfId="49" applyFont="1" applyAlignment="1">
      <alignment/>
    </xf>
    <xf numFmtId="9" fontId="1" fillId="0" borderId="29" xfId="49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182" fontId="1" fillId="0" borderId="0" xfId="49" applyNumberFormat="1" applyFont="1" applyAlignment="1" applyProtection="1">
      <alignment horizontal="center" vertical="center"/>
      <protection locked="0"/>
    </xf>
    <xf numFmtId="0" fontId="53" fillId="0" borderId="0" xfId="0" applyFont="1" applyFill="1" applyBorder="1" applyAlignment="1">
      <alignment horizontal="center" vertical="center" textRotation="90"/>
    </xf>
    <xf numFmtId="9" fontId="1" fillId="0" borderId="29" xfId="49" applyFont="1" applyBorder="1" applyAlignment="1">
      <alignment horizontal="right"/>
    </xf>
    <xf numFmtId="0" fontId="1" fillId="0" borderId="0" xfId="0" applyFont="1" applyFill="1" applyBorder="1" applyAlignment="1" applyProtection="1">
      <alignment/>
      <protection locked="0"/>
    </xf>
    <xf numFmtId="0" fontId="27" fillId="0" borderId="0" xfId="0" applyFont="1" applyAlignment="1">
      <alignment vertical="center" wrapText="1"/>
    </xf>
    <xf numFmtId="0" fontId="20" fillId="0" borderId="33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left"/>
      <protection/>
    </xf>
    <xf numFmtId="0" fontId="20" fillId="24" borderId="0" xfId="47" applyFont="1" applyFill="1" applyBorder="1" applyProtection="1">
      <alignment/>
      <protection/>
    </xf>
    <xf numFmtId="0" fontId="20" fillId="4" borderId="0" xfId="47" applyFont="1" applyFill="1" applyBorder="1" applyProtection="1">
      <alignment/>
      <protection/>
    </xf>
    <xf numFmtId="0" fontId="20" fillId="0" borderId="0" xfId="47" applyFont="1" applyFill="1" applyBorder="1" applyProtection="1">
      <alignment/>
      <protection/>
    </xf>
    <xf numFmtId="0" fontId="20" fillId="0" borderId="0" xfId="47" applyFont="1" applyBorder="1" applyProtection="1">
      <alignment/>
      <protection/>
    </xf>
    <xf numFmtId="0" fontId="20" fillId="24" borderId="0" xfId="47" applyFont="1" applyFill="1" applyBorder="1" applyAlignment="1" applyProtection="1">
      <alignment/>
      <protection/>
    </xf>
    <xf numFmtId="0" fontId="20" fillId="0" borderId="0" xfId="47" applyFont="1" applyBorder="1" applyAlignment="1" applyProtection="1">
      <alignment/>
      <protection/>
    </xf>
    <xf numFmtId="0" fontId="21" fillId="24" borderId="0" xfId="47" applyFont="1" applyFill="1" applyBorder="1" applyAlignment="1" applyProtection="1">
      <alignment horizontal="left" wrapText="1" indent="1"/>
      <protection/>
    </xf>
    <xf numFmtId="0" fontId="20" fillId="24" borderId="0" xfId="47" applyFont="1" applyFill="1" applyBorder="1" applyAlignment="1" applyProtection="1">
      <alignment horizontal="center" vertical="top" wrapText="1"/>
      <protection/>
    </xf>
    <xf numFmtId="0" fontId="22" fillId="24" borderId="0" xfId="47" applyFont="1" applyFill="1" applyBorder="1" applyAlignment="1" applyProtection="1">
      <alignment horizontal="center" vertical="center" wrapText="1"/>
      <protection/>
    </xf>
    <xf numFmtId="0" fontId="21" fillId="24" borderId="0" xfId="47" applyFont="1" applyFill="1" applyBorder="1" applyAlignment="1" applyProtection="1">
      <alignment horizontal="center" vertical="top" wrapText="1"/>
      <protection/>
    </xf>
    <xf numFmtId="0" fontId="2" fillId="30" borderId="34" xfId="47" applyFont="1" applyFill="1" applyBorder="1" applyAlignment="1" applyProtection="1">
      <alignment horizontal="center" vertical="center"/>
      <protection/>
    </xf>
    <xf numFmtId="0" fontId="38" fillId="24" borderId="0" xfId="47" applyFont="1" applyFill="1" applyBorder="1" applyAlignment="1" applyProtection="1">
      <alignment horizontal="center" vertical="top"/>
      <protection/>
    </xf>
    <xf numFmtId="0" fontId="2" fillId="30" borderId="35" xfId="47" applyFont="1" applyFill="1" applyBorder="1" applyAlignment="1" applyProtection="1">
      <alignment horizontal="center" vertical="center"/>
      <protection/>
    </xf>
    <xf numFmtId="0" fontId="21" fillId="0" borderId="0" xfId="47" applyFont="1" applyFill="1" applyBorder="1" applyAlignment="1" applyProtection="1">
      <alignment horizontal="left" vertical="center" wrapText="1"/>
      <protection/>
    </xf>
    <xf numFmtId="0" fontId="21" fillId="24" borderId="0" xfId="47" applyFont="1" applyFill="1" applyBorder="1" applyAlignment="1" applyProtection="1">
      <alignment vertical="top" wrapText="1"/>
      <protection/>
    </xf>
    <xf numFmtId="0" fontId="20" fillId="24" borderId="0" xfId="47" applyFont="1" applyFill="1" applyBorder="1" applyAlignment="1" applyProtection="1">
      <alignment wrapText="1"/>
      <protection/>
    </xf>
    <xf numFmtId="2" fontId="20" fillId="0" borderId="0" xfId="47" applyNumberFormat="1" applyFont="1" applyFill="1" applyBorder="1" applyProtection="1">
      <alignment/>
      <protection/>
    </xf>
    <xf numFmtId="188" fontId="20" fillId="0" borderId="0" xfId="39" applyNumberFormat="1" applyFont="1" applyFill="1" applyBorder="1" applyAlignment="1" applyProtection="1">
      <alignment/>
      <protection/>
    </xf>
    <xf numFmtId="0" fontId="20" fillId="24" borderId="0" xfId="47" applyFont="1" applyFill="1" applyBorder="1" applyAlignment="1" applyProtection="1">
      <alignment horizontal="center" wrapText="1"/>
      <protection/>
    </xf>
    <xf numFmtId="0" fontId="26" fillId="0" borderId="0" xfId="47" applyFont="1" applyFill="1" applyBorder="1" applyProtection="1">
      <alignment/>
      <protection/>
    </xf>
    <xf numFmtId="0" fontId="21" fillId="24" borderId="0" xfId="47" applyFont="1" applyFill="1" applyBorder="1" applyAlignment="1" applyProtection="1">
      <alignment horizontal="left" wrapText="1"/>
      <protection/>
    </xf>
    <xf numFmtId="0" fontId="2" fillId="30" borderId="36" xfId="47" applyFont="1" applyFill="1" applyBorder="1" applyAlignment="1" applyProtection="1">
      <alignment horizontal="center" vertical="center"/>
      <protection/>
    </xf>
    <xf numFmtId="190" fontId="21" fillId="24" borderId="0" xfId="47" applyNumberFormat="1" applyFont="1" applyFill="1" applyBorder="1" applyAlignment="1" applyProtection="1">
      <alignment horizontal="left" wrapText="1"/>
      <protection/>
    </xf>
    <xf numFmtId="0" fontId="2" fillId="30" borderId="37" xfId="47" applyFont="1" applyFill="1" applyBorder="1" applyAlignment="1" applyProtection="1">
      <alignment horizontal="center" vertical="center"/>
      <protection/>
    </xf>
    <xf numFmtId="0" fontId="21" fillId="24" borderId="0" xfId="47" applyFont="1" applyFill="1" applyBorder="1" applyProtection="1">
      <alignment/>
      <protection/>
    </xf>
    <xf numFmtId="0" fontId="20" fillId="0" borderId="0" xfId="47" applyFont="1" applyFill="1" applyBorder="1" applyAlignment="1" applyProtection="1">
      <alignment/>
      <protection/>
    </xf>
    <xf numFmtId="0" fontId="2" fillId="30" borderId="36" xfId="47" applyFont="1" applyFill="1" applyBorder="1" applyAlignment="1" applyProtection="1">
      <alignment horizontal="center" vertical="center" wrapText="1"/>
      <protection/>
    </xf>
    <xf numFmtId="0" fontId="21" fillId="0" borderId="0" xfId="47" applyFont="1" applyFill="1" applyBorder="1" applyAlignment="1" applyProtection="1">
      <alignment wrapText="1"/>
      <protection/>
    </xf>
    <xf numFmtId="0" fontId="20" fillId="0" borderId="0" xfId="47" applyFont="1" applyFill="1" applyBorder="1" applyAlignment="1" applyProtection="1">
      <alignment wrapText="1"/>
      <protection/>
    </xf>
    <xf numFmtId="0" fontId="2" fillId="30" borderId="37" xfId="47" applyFont="1" applyFill="1" applyBorder="1" applyAlignment="1" applyProtection="1">
      <alignment horizontal="center" vertical="center" wrapText="1"/>
      <protection/>
    </xf>
    <xf numFmtId="0" fontId="29" fillId="30" borderId="38" xfId="47" applyFont="1" applyFill="1" applyBorder="1" applyAlignment="1" applyProtection="1">
      <alignment horizontal="center" vertical="center"/>
      <protection/>
    </xf>
    <xf numFmtId="0" fontId="24" fillId="24" borderId="0" xfId="47" applyFont="1" applyFill="1" applyBorder="1" applyAlignment="1" applyProtection="1">
      <alignment horizontal="center" vertical="center" wrapText="1"/>
      <protection/>
    </xf>
    <xf numFmtId="0" fontId="23" fillId="24" borderId="0" xfId="47" applyFont="1" applyFill="1" applyBorder="1" applyAlignment="1" applyProtection="1">
      <alignment horizontal="justify" vertical="center" wrapText="1"/>
      <protection/>
    </xf>
    <xf numFmtId="0" fontId="38" fillId="24" borderId="0" xfId="47" applyFont="1" applyFill="1" applyBorder="1" applyAlignment="1" applyProtection="1">
      <alignment horizontal="center" vertical="top"/>
      <protection/>
    </xf>
    <xf numFmtId="0" fontId="21" fillId="24" borderId="0" xfId="47" applyFont="1" applyFill="1" applyBorder="1" applyAlignment="1" applyProtection="1">
      <alignment vertical="center" wrapText="1"/>
      <protection/>
    </xf>
    <xf numFmtId="0" fontId="20" fillId="24" borderId="0" xfId="47" applyFont="1" applyFill="1" applyBorder="1" applyAlignment="1" applyProtection="1">
      <alignment vertical="top" wrapText="1"/>
      <protection/>
    </xf>
    <xf numFmtId="0" fontId="20" fillId="24" borderId="0" xfId="47" applyFont="1" applyFill="1" applyBorder="1" applyAlignment="1" applyProtection="1">
      <alignment vertical="center"/>
      <protection/>
    </xf>
    <xf numFmtId="0" fontId="20" fillId="31" borderId="34" xfId="47" applyFont="1" applyFill="1" applyBorder="1" applyAlignment="1" applyProtection="1">
      <alignment horizontal="center" vertical="center" wrapText="1"/>
      <protection/>
    </xf>
    <xf numFmtId="0" fontId="20" fillId="32" borderId="0" xfId="47" applyFont="1" applyFill="1" applyBorder="1" applyAlignment="1" applyProtection="1">
      <alignment vertical="center" wrapText="1"/>
      <protection/>
    </xf>
    <xf numFmtId="0" fontId="20" fillId="4" borderId="0" xfId="47" applyFont="1" applyFill="1" applyBorder="1" applyAlignment="1" applyProtection="1">
      <alignment vertical="center"/>
      <protection/>
    </xf>
    <xf numFmtId="0" fontId="20" fillId="0" borderId="0" xfId="47" applyFont="1" applyFill="1" applyBorder="1" applyAlignment="1" applyProtection="1">
      <alignment vertical="center"/>
      <protection/>
    </xf>
    <xf numFmtId="0" fontId="20" fillId="0" borderId="0" xfId="47" applyFont="1" applyBorder="1" applyAlignment="1" applyProtection="1">
      <alignment vertical="center"/>
      <protection/>
    </xf>
    <xf numFmtId="0" fontId="20" fillId="31" borderId="35" xfId="47" applyFont="1" applyFill="1" applyBorder="1" applyAlignment="1" applyProtection="1">
      <alignment horizontal="center" vertical="center" wrapText="1"/>
      <protection/>
    </xf>
    <xf numFmtId="0" fontId="20" fillId="31" borderId="39" xfId="47" applyFont="1" applyFill="1" applyBorder="1" applyAlignment="1" applyProtection="1">
      <alignment horizontal="center" vertical="center" wrapText="1"/>
      <protection/>
    </xf>
    <xf numFmtId="0" fontId="20" fillId="31" borderId="40" xfId="47" applyFont="1" applyFill="1" applyBorder="1" applyAlignment="1" applyProtection="1">
      <alignment horizontal="center" vertical="center" wrapText="1"/>
      <protection/>
    </xf>
    <xf numFmtId="0" fontId="20" fillId="33" borderId="0" xfId="47" applyFont="1" applyFill="1" applyBorder="1" applyAlignment="1" applyProtection="1">
      <alignment vertical="center" wrapText="1"/>
      <protection/>
    </xf>
    <xf numFmtId="0" fontId="20" fillId="0" borderId="41" xfId="47" applyFont="1" applyBorder="1" applyAlignment="1" applyProtection="1">
      <alignment horizontal="center" vertical="center" wrapText="1"/>
      <protection/>
    </xf>
    <xf numFmtId="0" fontId="20" fillId="24" borderId="0" xfId="47" applyFont="1" applyFill="1" applyBorder="1" applyAlignment="1" applyProtection="1">
      <alignment vertical="center" wrapText="1"/>
      <protection/>
    </xf>
    <xf numFmtId="0" fontId="20" fillId="24" borderId="0" xfId="47" applyFont="1" applyFill="1" applyBorder="1" applyAlignment="1" applyProtection="1">
      <alignment horizontal="justify" vertical="top" wrapText="1"/>
      <protection/>
    </xf>
    <xf numFmtId="0" fontId="25" fillId="0" borderId="0" xfId="47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center" vertical="center"/>
      <protection/>
    </xf>
    <xf numFmtId="0" fontId="2" fillId="0" borderId="44" xfId="0" applyFont="1" applyFill="1" applyBorder="1" applyAlignment="1" applyProtection="1">
      <alignment horizontal="center" vertical="center"/>
      <protection/>
    </xf>
    <xf numFmtId="0" fontId="20" fillId="24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37" fillId="0" borderId="0" xfId="0" applyFont="1" applyFill="1" applyAlignment="1" applyProtection="1">
      <alignment vertical="center" wrapText="1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49" fillId="24" borderId="0" xfId="0" applyFont="1" applyFill="1" applyAlignment="1" applyProtection="1">
      <alignment/>
      <protection/>
    </xf>
    <xf numFmtId="0" fontId="49" fillId="0" borderId="0" xfId="0" applyFont="1" applyFill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1" fillId="24" borderId="0" xfId="0" applyFont="1" applyFill="1" applyBorder="1" applyAlignment="1" applyProtection="1">
      <alignment/>
      <protection/>
    </xf>
    <xf numFmtId="0" fontId="51" fillId="0" borderId="0" xfId="0" applyFont="1" applyFill="1" applyBorder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20" fillId="0" borderId="45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right"/>
      <protection/>
    </xf>
    <xf numFmtId="0" fontId="20" fillId="0" borderId="45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60" fillId="0" borderId="0" xfId="0" applyFont="1" applyBorder="1" applyAlignment="1" applyProtection="1">
      <alignment horizontal="center" vertical="center" wrapText="1"/>
      <protection/>
    </xf>
    <xf numFmtId="0" fontId="53" fillId="0" borderId="0" xfId="0" applyFont="1" applyBorder="1" applyAlignment="1" applyProtection="1">
      <alignment horizontal="center" vertical="center"/>
      <protection/>
    </xf>
    <xf numFmtId="0" fontId="53" fillId="0" borderId="33" xfId="0" applyFont="1" applyBorder="1" applyAlignment="1" applyProtection="1">
      <alignment horizontal="center" vertical="center"/>
      <protection/>
    </xf>
    <xf numFmtId="0" fontId="23" fillId="0" borderId="46" xfId="0" applyFont="1" applyFill="1" applyBorder="1" applyAlignment="1" applyProtection="1">
      <alignment/>
      <protection/>
    </xf>
    <xf numFmtId="0" fontId="23" fillId="0" borderId="47" xfId="0" applyFont="1" applyFill="1" applyBorder="1" applyAlignment="1" applyProtection="1">
      <alignment/>
      <protection/>
    </xf>
    <xf numFmtId="0" fontId="2" fillId="24" borderId="0" xfId="0" applyFont="1" applyFill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3" fillId="0" borderId="0" xfId="0" applyFont="1" applyFill="1" applyBorder="1" applyAlignment="1" applyProtection="1">
      <alignment horizontal="left"/>
      <protection/>
    </xf>
    <xf numFmtId="0" fontId="20" fillId="0" borderId="48" xfId="0" applyFont="1" applyFill="1" applyBorder="1" applyAlignment="1" applyProtection="1">
      <alignment/>
      <protection/>
    </xf>
    <xf numFmtId="0" fontId="20" fillId="0" borderId="23" xfId="0" applyFont="1" applyFill="1" applyBorder="1" applyAlignment="1" applyProtection="1">
      <alignment/>
      <protection/>
    </xf>
    <xf numFmtId="0" fontId="23" fillId="0" borderId="23" xfId="0" applyFont="1" applyFill="1" applyBorder="1" applyAlignment="1" applyProtection="1">
      <alignment horizontal="left"/>
      <protection/>
    </xf>
    <xf numFmtId="0" fontId="23" fillId="0" borderId="49" xfId="0" applyFont="1" applyFill="1" applyBorder="1" applyAlignment="1" applyProtection="1">
      <alignment horizontal="left"/>
      <protection/>
    </xf>
    <xf numFmtId="0" fontId="23" fillId="0" borderId="46" xfId="0" applyFont="1" applyFill="1" applyBorder="1" applyAlignment="1" applyProtection="1">
      <alignment horizontal="center"/>
      <protection/>
    </xf>
    <xf numFmtId="0" fontId="23" fillId="0" borderId="47" xfId="0" applyFont="1" applyFill="1" applyBorder="1" applyAlignment="1" applyProtection="1">
      <alignment horizontal="center"/>
      <protection/>
    </xf>
    <xf numFmtId="0" fontId="20" fillId="0" borderId="45" xfId="0" applyFont="1" applyFill="1" applyBorder="1" applyAlignment="1" applyProtection="1">
      <alignment wrapText="1"/>
      <protection/>
    </xf>
    <xf numFmtId="0" fontId="20" fillId="0" borderId="0" xfId="0" applyFont="1" applyFill="1" applyBorder="1" applyAlignment="1" applyProtection="1">
      <alignment wrapText="1"/>
      <protection/>
    </xf>
    <xf numFmtId="0" fontId="20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right"/>
      <protection/>
    </xf>
    <xf numFmtId="182" fontId="23" fillId="0" borderId="0" xfId="49" applyNumberFormat="1" applyFont="1" applyFill="1" applyBorder="1" applyAlignment="1" applyProtection="1">
      <alignment horizontal="center"/>
      <protection/>
    </xf>
    <xf numFmtId="182" fontId="23" fillId="0" borderId="33" xfId="49" applyNumberFormat="1" applyFont="1" applyFill="1" applyBorder="1" applyAlignment="1" applyProtection="1">
      <alignment horizontal="center"/>
      <protection/>
    </xf>
    <xf numFmtId="0" fontId="20" fillId="24" borderId="0" xfId="0" applyFont="1" applyFill="1" applyAlignment="1" applyProtection="1">
      <alignment vertical="center"/>
      <protection/>
    </xf>
    <xf numFmtId="0" fontId="20" fillId="0" borderId="23" xfId="0" applyFont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20" fillId="0" borderId="45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0" fillId="0" borderId="50" xfId="0" applyFont="1" applyBorder="1" applyAlignment="1" applyProtection="1">
      <alignment vertical="center"/>
      <protection/>
    </xf>
    <xf numFmtId="0" fontId="20" fillId="0" borderId="33" xfId="0" applyFont="1" applyBorder="1" applyAlignment="1" applyProtection="1">
      <alignment vertical="center"/>
      <protection/>
    </xf>
    <xf numFmtId="0" fontId="20" fillId="0" borderId="51" xfId="0" applyFont="1" applyBorder="1" applyAlignment="1" applyProtection="1">
      <alignment vertical="center"/>
      <protection/>
    </xf>
    <xf numFmtId="0" fontId="20" fillId="0" borderId="52" xfId="0" applyFont="1" applyBorder="1" applyAlignment="1" applyProtection="1">
      <alignment vertical="center"/>
      <protection/>
    </xf>
    <xf numFmtId="0" fontId="21" fillId="0" borderId="45" xfId="0" applyFont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4" fontId="23" fillId="0" borderId="0" xfId="0" applyNumberFormat="1" applyFont="1" applyFill="1" applyBorder="1" applyAlignment="1" applyProtection="1">
      <alignment horizontal="center"/>
      <protection/>
    </xf>
    <xf numFmtId="4" fontId="23" fillId="0" borderId="53" xfId="0" applyNumberFormat="1" applyFont="1" applyFill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left"/>
      <protection/>
    </xf>
    <xf numFmtId="0" fontId="23" fillId="0" borderId="23" xfId="0" applyFont="1" applyFill="1" applyBorder="1" applyAlignment="1" applyProtection="1">
      <alignment horizontal="left" indent="1"/>
      <protection/>
    </xf>
    <xf numFmtId="0" fontId="23" fillId="0" borderId="23" xfId="0" applyFont="1" applyFill="1" applyBorder="1" applyAlignment="1" applyProtection="1">
      <alignment horizontal="center"/>
      <protection/>
    </xf>
    <xf numFmtId="0" fontId="23" fillId="0" borderId="54" xfId="0" applyFont="1" applyFill="1" applyBorder="1" applyAlignment="1" applyProtection="1">
      <alignment horizontal="center"/>
      <protection/>
    </xf>
    <xf numFmtId="0" fontId="20" fillId="0" borderId="53" xfId="0" applyFont="1" applyFill="1" applyBorder="1" applyAlignment="1" applyProtection="1">
      <alignment horizontal="right"/>
      <protection/>
    </xf>
    <xf numFmtId="0" fontId="20" fillId="0" borderId="23" xfId="0" applyFont="1" applyFill="1" applyBorder="1" applyAlignment="1" applyProtection="1">
      <alignment horizontal="right"/>
      <protection/>
    </xf>
    <xf numFmtId="0" fontId="20" fillId="0" borderId="23" xfId="0" applyFont="1" applyBorder="1" applyAlignment="1" applyProtection="1">
      <alignment horizontal="right"/>
      <protection/>
    </xf>
    <xf numFmtId="0" fontId="20" fillId="0" borderId="54" xfId="0" applyFont="1" applyBorder="1" applyAlignment="1" applyProtection="1">
      <alignment horizontal="right"/>
      <protection/>
    </xf>
    <xf numFmtId="0" fontId="23" fillId="0" borderId="0" xfId="0" applyFont="1" applyFill="1" applyBorder="1" applyAlignment="1" applyProtection="1">
      <alignment horizontal="left" indent="1"/>
      <protection/>
    </xf>
    <xf numFmtId="0" fontId="20" fillId="0" borderId="33" xfId="0" applyFont="1" applyBorder="1" applyAlignment="1" applyProtection="1">
      <alignment horizontal="right"/>
      <protection/>
    </xf>
    <xf numFmtId="0" fontId="55" fillId="24" borderId="0" xfId="0" applyFont="1" applyFill="1" applyAlignment="1" applyProtection="1">
      <alignment vertical="top"/>
      <protection/>
    </xf>
    <xf numFmtId="0" fontId="55" fillId="0" borderId="0" xfId="0" applyFont="1" applyFill="1" applyAlignment="1" applyProtection="1">
      <alignment vertical="top"/>
      <protection/>
    </xf>
    <xf numFmtId="0" fontId="55" fillId="0" borderId="0" xfId="0" applyFont="1" applyAlignment="1" applyProtection="1">
      <alignment vertical="top"/>
      <protection/>
    </xf>
    <xf numFmtId="0" fontId="20" fillId="0" borderId="38" xfId="0" applyFont="1" applyBorder="1" applyAlignment="1" applyProtection="1">
      <alignment/>
      <protection/>
    </xf>
    <xf numFmtId="0" fontId="20" fillId="0" borderId="55" xfId="0" applyFont="1" applyBorder="1" applyAlignment="1" applyProtection="1">
      <alignment/>
      <protection/>
    </xf>
    <xf numFmtId="0" fontId="20" fillId="0" borderId="55" xfId="0" applyFont="1" applyBorder="1" applyAlignment="1" applyProtection="1">
      <alignment horizontal="right"/>
      <protection/>
    </xf>
    <xf numFmtId="0" fontId="20" fillId="0" borderId="56" xfId="0" applyFont="1" applyBorder="1" applyAlignment="1" applyProtection="1">
      <alignment/>
      <protection/>
    </xf>
    <xf numFmtId="0" fontId="21" fillId="24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 quotePrefix="1">
      <alignment horizontal="center"/>
      <protection/>
    </xf>
    <xf numFmtId="0" fontId="21" fillId="0" borderId="55" xfId="0" applyFont="1" applyBorder="1" applyAlignment="1" applyProtection="1">
      <alignment/>
      <protection/>
    </xf>
    <xf numFmtId="0" fontId="21" fillId="0" borderId="55" xfId="0" applyFont="1" applyBorder="1" applyAlignment="1" applyProtection="1" quotePrefix="1">
      <alignment horizontal="center"/>
      <protection/>
    </xf>
    <xf numFmtId="0" fontId="58" fillId="24" borderId="0" xfId="0" applyFont="1" applyFill="1" applyAlignment="1" applyProtection="1">
      <alignment/>
      <protection/>
    </xf>
    <xf numFmtId="0" fontId="20" fillId="0" borderId="57" xfId="0" applyFont="1" applyBorder="1" applyAlignment="1" applyProtection="1">
      <alignment vertical="center"/>
      <protection/>
    </xf>
    <xf numFmtId="0" fontId="20" fillId="0" borderId="22" xfId="0" applyFont="1" applyBorder="1" applyAlignment="1" applyProtection="1">
      <alignment vertical="center"/>
      <protection/>
    </xf>
    <xf numFmtId="0" fontId="20" fillId="24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4" borderId="0" xfId="47" applyFont="1" applyFill="1" applyBorder="1" applyProtection="1">
      <alignment/>
      <protection locked="0"/>
    </xf>
    <xf numFmtId="0" fontId="20" fillId="4" borderId="0" xfId="47" applyFont="1" applyFill="1" applyBorder="1" applyProtection="1">
      <alignment/>
      <protection locked="0"/>
    </xf>
    <xf numFmtId="0" fontId="20" fillId="4" borderId="0" xfId="47" applyFont="1" applyFill="1" applyBorder="1" applyAlignment="1" applyProtection="1">
      <alignment/>
      <protection locked="0"/>
    </xf>
    <xf numFmtId="182" fontId="1" fillId="0" borderId="0" xfId="49" applyNumberFormat="1" applyFont="1" applyAlignment="1" applyProtection="1">
      <alignment vertical="center"/>
      <protection locked="0"/>
    </xf>
    <xf numFmtId="0" fontId="23" fillId="0" borderId="55" xfId="0" applyFont="1" applyBorder="1" applyAlignment="1" applyProtection="1">
      <alignment horizontal="center"/>
      <protection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2" fontId="20" fillId="0" borderId="0" xfId="47" applyNumberFormat="1" applyFont="1" applyBorder="1" applyProtection="1">
      <alignment/>
      <protection/>
    </xf>
    <xf numFmtId="0" fontId="37" fillId="0" borderId="0" xfId="47" applyFont="1" applyFill="1" applyBorder="1" applyProtection="1">
      <alignment/>
      <protection/>
    </xf>
    <xf numFmtId="0" fontId="37" fillId="0" borderId="0" xfId="47" applyFont="1" applyBorder="1" applyProtection="1">
      <alignment/>
      <protection/>
    </xf>
    <xf numFmtId="0" fontId="1" fillId="0" borderId="0" xfId="0" applyFont="1" applyAlignment="1">
      <alignment vertical="center"/>
    </xf>
    <xf numFmtId="0" fontId="1" fillId="24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37" fillId="0" borderId="58" xfId="0" applyFont="1" applyFill="1" applyBorder="1" applyAlignment="1" applyProtection="1">
      <alignment horizontal="right" vertical="center"/>
      <protection/>
    </xf>
    <xf numFmtId="0" fontId="37" fillId="0" borderId="59" xfId="0" applyFont="1" applyFill="1" applyBorder="1" applyAlignment="1" applyProtection="1">
      <alignment horizontal="right" vertical="center"/>
      <protection/>
    </xf>
    <xf numFmtId="0" fontId="2" fillId="0" borderId="59" xfId="0" applyFont="1" applyFill="1" applyBorder="1" applyAlignment="1" applyProtection="1">
      <alignment vertical="center"/>
      <protection/>
    </xf>
    <xf numFmtId="0" fontId="2" fillId="0" borderId="59" xfId="0" applyFont="1" applyFill="1" applyBorder="1" applyAlignment="1" applyProtection="1">
      <alignment vertical="center" wrapText="1"/>
      <protection/>
    </xf>
    <xf numFmtId="0" fontId="37" fillId="0" borderId="59" xfId="0" applyFont="1" applyFill="1" applyBorder="1" applyAlignment="1" applyProtection="1">
      <alignment vertical="center"/>
      <protection/>
    </xf>
    <xf numFmtId="0" fontId="37" fillId="0" borderId="60" xfId="0" applyFont="1" applyFill="1" applyBorder="1" applyAlignment="1" applyProtection="1">
      <alignment vertical="center"/>
      <protection/>
    </xf>
    <xf numFmtId="0" fontId="37" fillId="0" borderId="45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7" fillId="0" borderId="33" xfId="0" applyFont="1" applyFill="1" applyBorder="1" applyAlignment="1" applyProtection="1">
      <alignment vertical="center"/>
      <protection/>
    </xf>
    <xf numFmtId="0" fontId="37" fillId="0" borderId="38" xfId="0" applyFont="1" applyFill="1" applyBorder="1" applyAlignment="1" applyProtection="1">
      <alignment horizontal="right" vertical="center"/>
      <protection/>
    </xf>
    <xf numFmtId="0" fontId="37" fillId="0" borderId="55" xfId="0" applyFont="1" applyFill="1" applyBorder="1" applyAlignment="1" applyProtection="1">
      <alignment horizontal="right" vertical="center"/>
      <protection/>
    </xf>
    <xf numFmtId="0" fontId="2" fillId="0" borderId="55" xfId="0" applyFont="1" applyFill="1" applyBorder="1" applyAlignment="1" applyProtection="1">
      <alignment vertical="center"/>
      <protection/>
    </xf>
    <xf numFmtId="0" fontId="2" fillId="0" borderId="55" xfId="0" applyFont="1" applyFill="1" applyBorder="1" applyAlignment="1" applyProtection="1">
      <alignment vertical="center" wrapText="1"/>
      <protection/>
    </xf>
    <xf numFmtId="0" fontId="37" fillId="0" borderId="55" xfId="0" applyFont="1" applyFill="1" applyBorder="1" applyAlignment="1" applyProtection="1">
      <alignment vertical="center"/>
      <protection/>
    </xf>
    <xf numFmtId="0" fontId="37" fillId="0" borderId="56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4" fontId="23" fillId="27" borderId="26" xfId="0" applyNumberFormat="1" applyFont="1" applyFill="1" applyBorder="1" applyAlignment="1" applyProtection="1">
      <alignment/>
      <protection locked="0"/>
    </xf>
    <xf numFmtId="0" fontId="21" fillId="27" borderId="26" xfId="0" applyFont="1" applyFill="1" applyBorder="1" applyAlignment="1" applyProtection="1">
      <alignment horizontal="left" vertical="center" indent="1"/>
      <protection locked="0"/>
    </xf>
    <xf numFmtId="0" fontId="63" fillId="27" borderId="26" xfId="0" applyFont="1" applyFill="1" applyBorder="1" applyAlignment="1" applyProtection="1">
      <alignment horizontal="left" vertical="center" indent="1"/>
      <protection locked="0"/>
    </xf>
    <xf numFmtId="0" fontId="63" fillId="27" borderId="61" xfId="0" applyFont="1" applyFill="1" applyBorder="1" applyAlignment="1" applyProtection="1">
      <alignment horizontal="left" vertical="center" indent="1"/>
      <protection locked="0"/>
    </xf>
    <xf numFmtId="0" fontId="20" fillId="0" borderId="62" xfId="0" applyFont="1" applyFill="1" applyBorder="1" applyAlignment="1" applyProtection="1">
      <alignment horizontal="center" vertical="center"/>
      <protection/>
    </xf>
    <xf numFmtId="4" fontId="23" fillId="27" borderId="63" xfId="0" applyNumberFormat="1" applyFont="1" applyFill="1" applyBorder="1" applyAlignment="1" applyProtection="1">
      <alignment/>
      <protection locked="0"/>
    </xf>
    <xf numFmtId="0" fontId="2" fillId="0" borderId="64" xfId="0" applyFont="1" applyBorder="1" applyAlignment="1" applyProtection="1">
      <alignment horizontal="right" vertical="center"/>
      <protection/>
    </xf>
    <xf numFmtId="0" fontId="23" fillId="27" borderId="65" xfId="0" applyFont="1" applyFill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/>
    </xf>
    <xf numFmtId="0" fontId="2" fillId="0" borderId="66" xfId="0" applyFont="1" applyBorder="1" applyAlignment="1" applyProtection="1">
      <alignment horizontal="right" vertical="center"/>
      <protection/>
    </xf>
    <xf numFmtId="4" fontId="21" fillId="27" borderId="67" xfId="0" applyNumberFormat="1" applyFont="1" applyFill="1" applyBorder="1" applyAlignment="1" applyProtection="1">
      <alignment horizontal="right" vertical="center"/>
      <protection locked="0"/>
    </xf>
    <xf numFmtId="0" fontId="20" fillId="27" borderId="68" xfId="0" applyFont="1" applyFill="1" applyBorder="1" applyAlignment="1" applyProtection="1">
      <alignment/>
      <protection locked="0"/>
    </xf>
    <xf numFmtId="0" fontId="20" fillId="27" borderId="69" xfId="0" applyFont="1" applyFill="1" applyBorder="1" applyAlignment="1" applyProtection="1">
      <alignment/>
      <protection locked="0"/>
    </xf>
    <xf numFmtId="0" fontId="2" fillId="27" borderId="70" xfId="0" applyFont="1" applyFill="1" applyBorder="1" applyAlignment="1" applyProtection="1">
      <alignment horizontal="right" vertical="center" wrapText="1"/>
      <protection locked="0"/>
    </xf>
    <xf numFmtId="0" fontId="2" fillId="27" borderId="71" xfId="0" applyFont="1" applyFill="1" applyBorder="1" applyAlignment="1" applyProtection="1">
      <alignment horizontal="right" vertical="center" wrapText="1"/>
      <protection locked="0"/>
    </xf>
    <xf numFmtId="0" fontId="21" fillId="27" borderId="64" xfId="0" applyNumberFormat="1" applyFont="1" applyFill="1" applyBorder="1" applyAlignment="1" applyProtection="1">
      <alignment horizontal="right" vertical="center"/>
      <protection locked="0"/>
    </xf>
    <xf numFmtId="0" fontId="53" fillId="0" borderId="72" xfId="0" applyFont="1" applyFill="1" applyBorder="1" applyAlignment="1" applyProtection="1">
      <alignment horizontal="center" vertical="center"/>
      <protection/>
    </xf>
    <xf numFmtId="0" fontId="53" fillId="0" borderId="73" xfId="0" applyFont="1" applyFill="1" applyBorder="1" applyAlignment="1" applyProtection="1">
      <alignment horizontal="center" vertical="center"/>
      <protection/>
    </xf>
    <xf numFmtId="4" fontId="21" fillId="27" borderId="62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Border="1" applyAlignment="1" applyProtection="1">
      <alignment vertical="center"/>
      <protection/>
    </xf>
    <xf numFmtId="0" fontId="20" fillId="0" borderId="45" xfId="0" applyFont="1" applyBorder="1" applyAlignment="1" applyProtection="1">
      <alignment vertical="center"/>
      <protection/>
    </xf>
    <xf numFmtId="0" fontId="23" fillId="27" borderId="74" xfId="0" applyFont="1" applyFill="1" applyBorder="1" applyAlignment="1" applyProtection="1">
      <alignment/>
      <protection locked="0"/>
    </xf>
    <xf numFmtId="0" fontId="23" fillId="27" borderId="25" xfId="0" applyFont="1" applyFill="1" applyBorder="1" applyAlignment="1" applyProtection="1">
      <alignment/>
      <protection locked="0"/>
    </xf>
    <xf numFmtId="0" fontId="23" fillId="27" borderId="26" xfId="0" applyFont="1" applyFill="1" applyBorder="1" applyAlignment="1" applyProtection="1">
      <alignment/>
      <protection locked="0"/>
    </xf>
    <xf numFmtId="0" fontId="23" fillId="27" borderId="61" xfId="0" applyFont="1" applyFill="1" applyBorder="1" applyAlignment="1" applyProtection="1">
      <alignment/>
      <protection locked="0"/>
    </xf>
    <xf numFmtId="182" fontId="23" fillId="27" borderId="26" xfId="49" applyNumberFormat="1" applyFont="1" applyFill="1" applyBorder="1" applyAlignment="1" applyProtection="1">
      <alignment horizontal="left" indent="1"/>
      <protection locked="0"/>
    </xf>
    <xf numFmtId="182" fontId="23" fillId="27" borderId="61" xfId="49" applyNumberFormat="1" applyFont="1" applyFill="1" applyBorder="1" applyAlignment="1" applyProtection="1">
      <alignment horizontal="left" indent="1"/>
      <protection locked="0"/>
    </xf>
    <xf numFmtId="0" fontId="1" fillId="0" borderId="56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1" fillId="0" borderId="76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77" xfId="0" applyFont="1" applyFill="1" applyBorder="1" applyAlignment="1">
      <alignment horizontal="center" vertical="center" wrapText="1"/>
    </xf>
    <xf numFmtId="0" fontId="1" fillId="0" borderId="78" xfId="0" applyFont="1" applyFill="1" applyBorder="1" applyAlignment="1">
      <alignment horizontal="center" vertical="center" wrapText="1"/>
    </xf>
    <xf numFmtId="0" fontId="1" fillId="34" borderId="56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0" fontId="1" fillId="0" borderId="76" xfId="0" applyFont="1" applyFill="1" applyBorder="1" applyAlignment="1">
      <alignment horizontal="left" vertical="center" wrapText="1"/>
    </xf>
    <xf numFmtId="0" fontId="1" fillId="0" borderId="80" xfId="0" applyFont="1" applyFill="1" applyBorder="1" applyAlignment="1">
      <alignment horizontal="left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34" borderId="33" xfId="0" applyFont="1" applyFill="1" applyBorder="1" applyAlignment="1">
      <alignment horizontal="center" vertical="center" wrapText="1"/>
    </xf>
    <xf numFmtId="0" fontId="1" fillId="34" borderId="55" xfId="0" applyFont="1" applyFill="1" applyBorder="1" applyAlignment="1">
      <alignment horizontal="center" vertical="center" wrapText="1"/>
    </xf>
    <xf numFmtId="0" fontId="1" fillId="34" borderId="75" xfId="0" applyFont="1" applyFill="1" applyBorder="1" applyAlignment="1">
      <alignment horizontal="center" vertical="center" wrapText="1"/>
    </xf>
    <xf numFmtId="49" fontId="1" fillId="4" borderId="75" xfId="0" applyNumberFormat="1" applyFont="1" applyFill="1" applyBorder="1" applyAlignment="1">
      <alignment/>
    </xf>
    <xf numFmtId="0" fontId="1" fillId="4" borderId="75" xfId="0" applyFont="1" applyFill="1" applyBorder="1" applyAlignment="1">
      <alignment horizontal="center"/>
    </xf>
    <xf numFmtId="0" fontId="15" fillId="0" borderId="0" xfId="0" applyFont="1" applyAlignment="1">
      <alignment horizontal="justify" vertical="top" wrapText="1"/>
    </xf>
    <xf numFmtId="0" fontId="8" fillId="0" borderId="0" xfId="0" applyFont="1" applyAlignment="1">
      <alignment horizontal="justify" vertical="top" wrapText="1"/>
    </xf>
    <xf numFmtId="0" fontId="9" fillId="0" borderId="0" xfId="0" applyFont="1" applyFill="1" applyAlignment="1">
      <alignment horizontal="justify" vertical="center"/>
    </xf>
    <xf numFmtId="0" fontId="7" fillId="0" borderId="0" xfId="0" applyFont="1" applyAlignment="1">
      <alignment horizontal="justify" vertical="top" wrapText="1"/>
    </xf>
    <xf numFmtId="0" fontId="14" fillId="0" borderId="82" xfId="0" applyFont="1" applyBorder="1" applyAlignment="1">
      <alignment horizontal="justify" vertical="top" wrapText="1"/>
    </xf>
    <xf numFmtId="0" fontId="8" fillId="0" borderId="83" xfId="0" applyFont="1" applyBorder="1" applyAlignment="1">
      <alignment horizontal="justify" vertical="top" wrapText="1"/>
    </xf>
    <xf numFmtId="0" fontId="8" fillId="0" borderId="84" xfId="0" applyFont="1" applyBorder="1" applyAlignment="1">
      <alignment horizontal="justify" vertical="top" wrapText="1"/>
    </xf>
    <xf numFmtId="0" fontId="7" fillId="0" borderId="0" xfId="0" applyNumberFormat="1" applyFont="1" applyAlignment="1">
      <alignment horizontal="justify" vertical="top" wrapText="1"/>
    </xf>
    <xf numFmtId="0" fontId="8" fillId="0" borderId="0" xfId="0" applyNumberFormat="1" applyFont="1" applyAlignment="1">
      <alignment horizontal="justify" vertical="top" wrapText="1"/>
    </xf>
    <xf numFmtId="0" fontId="13" fillId="0" borderId="0" xfId="0" applyFont="1" applyAlignment="1">
      <alignment horizontal="justify" vertical="top" wrapText="1"/>
    </xf>
    <xf numFmtId="0" fontId="17" fillId="0" borderId="0" xfId="0" applyFont="1" applyAlignment="1">
      <alignment horizontal="justify" vertical="top" wrapText="1"/>
    </xf>
    <xf numFmtId="0" fontId="9" fillId="22" borderId="0" xfId="0" applyFont="1" applyFill="1" applyAlignment="1">
      <alignment horizontal="center" vertical="center"/>
    </xf>
    <xf numFmtId="0" fontId="17" fillId="0" borderId="0" xfId="0" applyFont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11" fillId="0" borderId="0" xfId="0" applyFont="1" applyAlignment="1">
      <alignment horizontal="justify" vertical="top" wrapText="1"/>
    </xf>
    <xf numFmtId="0" fontId="21" fillId="27" borderId="62" xfId="0" applyNumberFormat="1" applyFont="1" applyFill="1" applyBorder="1" applyAlignment="1" applyProtection="1">
      <alignment horizontal="right" vertical="center"/>
      <protection locked="0"/>
    </xf>
    <xf numFmtId="0" fontId="21" fillId="27" borderId="67" xfId="0" applyNumberFormat="1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Alignment="1" applyProtection="1">
      <alignment horizontal="left" vertical="center" wrapText="1"/>
      <protection/>
    </xf>
    <xf numFmtId="0" fontId="20" fillId="0" borderId="67" xfId="0" applyFont="1" applyFill="1" applyBorder="1" applyAlignment="1" applyProtection="1">
      <alignment horizontal="center" vertical="center"/>
      <protection/>
    </xf>
    <xf numFmtId="0" fontId="20" fillId="0" borderId="85" xfId="0" applyFont="1" applyFill="1" applyBorder="1" applyAlignment="1" applyProtection="1">
      <alignment horizontal="center" vertical="center"/>
      <protection/>
    </xf>
    <xf numFmtId="0" fontId="20" fillId="0" borderId="86" xfId="0" applyFont="1" applyFill="1" applyBorder="1" applyAlignment="1" applyProtection="1">
      <alignment horizontal="center" vertical="center"/>
      <protection/>
    </xf>
    <xf numFmtId="0" fontId="37" fillId="27" borderId="85" xfId="0" applyFont="1" applyFill="1" applyBorder="1" applyAlignment="1" applyProtection="1">
      <alignment horizontal="left" vertical="center" indent="1"/>
      <protection locked="0"/>
    </xf>
    <xf numFmtId="0" fontId="20" fillId="0" borderId="0" xfId="0" applyFont="1" applyBorder="1" applyAlignment="1" applyProtection="1">
      <alignment horizontal="left" indent="2"/>
      <protection/>
    </xf>
    <xf numFmtId="0" fontId="20" fillId="0" borderId="50" xfId="0" applyFont="1" applyBorder="1" applyAlignment="1" applyProtection="1">
      <alignment horizontal="right"/>
      <protection/>
    </xf>
    <xf numFmtId="0" fontId="23" fillId="27" borderId="68" xfId="0" applyFont="1" applyFill="1" applyBorder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right"/>
      <protection/>
    </xf>
    <xf numFmtId="0" fontId="21" fillId="0" borderId="0" xfId="0" applyFont="1" applyBorder="1" applyAlignment="1" applyProtection="1">
      <alignment horizontal="right"/>
      <protection/>
    </xf>
    <xf numFmtId="0" fontId="21" fillId="0" borderId="45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3" fillId="27" borderId="26" xfId="0" applyFont="1" applyFill="1" applyBorder="1" applyAlignment="1" applyProtection="1">
      <alignment horizontal="left"/>
      <protection locked="0"/>
    </xf>
    <xf numFmtId="0" fontId="23" fillId="27" borderId="61" xfId="0" applyFont="1" applyFill="1" applyBorder="1" applyAlignment="1" applyProtection="1">
      <alignment horizontal="left"/>
      <protection locked="0"/>
    </xf>
    <xf numFmtId="0" fontId="23" fillId="27" borderId="25" xfId="0" applyFont="1" applyFill="1" applyBorder="1" applyAlignment="1" applyProtection="1">
      <alignment horizontal="left"/>
      <protection locked="0"/>
    </xf>
    <xf numFmtId="0" fontId="23" fillId="27" borderId="74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vertical="center"/>
      <protection/>
    </xf>
    <xf numFmtId="0" fontId="37" fillId="0" borderId="45" xfId="0" applyFont="1" applyBorder="1" applyAlignment="1" applyProtection="1">
      <alignment horizontal="center"/>
      <protection/>
    </xf>
    <xf numFmtId="0" fontId="56" fillId="0" borderId="0" xfId="0" applyFont="1" applyBorder="1" applyAlignment="1" applyProtection="1">
      <alignment horizontal="center"/>
      <protection/>
    </xf>
    <xf numFmtId="0" fontId="56" fillId="0" borderId="33" xfId="0" applyFont="1" applyBorder="1" applyAlignment="1" applyProtection="1">
      <alignment horizontal="center"/>
      <protection/>
    </xf>
    <xf numFmtId="0" fontId="23" fillId="27" borderId="68" xfId="0" applyFont="1" applyFill="1" applyBorder="1" applyAlignment="1" applyProtection="1">
      <alignment horizontal="left" indent="1"/>
      <protection locked="0"/>
    </xf>
    <xf numFmtId="0" fontId="23" fillId="27" borderId="69" xfId="0" applyFont="1" applyFill="1" applyBorder="1" applyAlignment="1" applyProtection="1">
      <alignment horizontal="left" indent="1"/>
      <protection locked="0"/>
    </xf>
    <xf numFmtId="0" fontId="20" fillId="0" borderId="33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left"/>
      <protection/>
    </xf>
    <xf numFmtId="0" fontId="52" fillId="0" borderId="45" xfId="0" applyFont="1" applyBorder="1" applyAlignment="1" applyProtection="1">
      <alignment horizontal="right" vertical="top"/>
      <protection/>
    </xf>
    <xf numFmtId="0" fontId="52" fillId="0" borderId="0" xfId="0" applyFont="1" applyBorder="1" applyAlignment="1" applyProtection="1">
      <alignment horizontal="right" vertical="top"/>
      <protection/>
    </xf>
    <xf numFmtId="0" fontId="52" fillId="0" borderId="33" xfId="0" applyFont="1" applyBorder="1" applyAlignment="1" applyProtection="1">
      <alignment horizontal="right" vertical="top"/>
      <protection/>
    </xf>
    <xf numFmtId="0" fontId="39" fillId="24" borderId="0" xfId="0" applyFont="1" applyFill="1" applyAlignment="1" applyProtection="1">
      <alignment horizontal="center" vertical="center"/>
      <protection/>
    </xf>
    <xf numFmtId="0" fontId="20" fillId="0" borderId="45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3" fillId="27" borderId="26" xfId="0" applyFont="1" applyFill="1" applyBorder="1" applyAlignment="1" applyProtection="1">
      <alignment horizontal="left" vertical="center" indent="1"/>
      <protection locked="0"/>
    </xf>
    <xf numFmtId="0" fontId="23" fillId="27" borderId="61" xfId="0" applyFont="1" applyFill="1" applyBorder="1" applyAlignment="1" applyProtection="1">
      <alignment horizontal="left" vertical="center" indent="1"/>
      <protection locked="0"/>
    </xf>
    <xf numFmtId="0" fontId="24" fillId="0" borderId="0" xfId="0" applyFont="1" applyFill="1" applyBorder="1" applyAlignment="1" applyProtection="1">
      <alignment horizontal="center"/>
      <protection/>
    </xf>
    <xf numFmtId="0" fontId="60" fillId="0" borderId="46" xfId="0" applyFont="1" applyBorder="1" applyAlignment="1" applyProtection="1">
      <alignment horizontal="left" vertical="center"/>
      <protection/>
    </xf>
    <xf numFmtId="0" fontId="53" fillId="0" borderId="46" xfId="0" applyFont="1" applyBorder="1" applyAlignment="1" applyProtection="1">
      <alignment horizontal="left" vertical="center"/>
      <protection/>
    </xf>
    <xf numFmtId="0" fontId="53" fillId="0" borderId="47" xfId="0" applyFont="1" applyBorder="1" applyAlignment="1" applyProtection="1">
      <alignment horizontal="left" vertical="center"/>
      <protection/>
    </xf>
    <xf numFmtId="0" fontId="22" fillId="0" borderId="87" xfId="0" applyFont="1" applyBorder="1" applyAlignment="1" applyProtection="1">
      <alignment vertical="center"/>
      <protection/>
    </xf>
    <xf numFmtId="0" fontId="24" fillId="0" borderId="72" xfId="0" applyFont="1" applyBorder="1" applyAlignment="1" applyProtection="1">
      <alignment vertical="center"/>
      <protection/>
    </xf>
    <xf numFmtId="0" fontId="24" fillId="0" borderId="73" xfId="0" applyFont="1" applyBorder="1" applyAlignment="1" applyProtection="1">
      <alignment vertical="center"/>
      <protection/>
    </xf>
    <xf numFmtId="0" fontId="20" fillId="0" borderId="33" xfId="0" applyFont="1" applyBorder="1" applyAlignment="1" applyProtection="1">
      <alignment/>
      <protection/>
    </xf>
    <xf numFmtId="0" fontId="23" fillId="27" borderId="26" xfId="0" applyFont="1" applyFill="1" applyBorder="1" applyAlignment="1" applyProtection="1">
      <alignment horizontal="left" indent="1"/>
      <protection locked="0"/>
    </xf>
    <xf numFmtId="0" fontId="23" fillId="27" borderId="61" xfId="0" applyFont="1" applyFill="1" applyBorder="1" applyAlignment="1" applyProtection="1">
      <alignment horizontal="left" indent="1"/>
      <protection locked="0"/>
    </xf>
    <xf numFmtId="0" fontId="2" fillId="0" borderId="0" xfId="0" applyFont="1" applyBorder="1" applyAlignment="1" applyProtection="1">
      <alignment horizontal="right"/>
      <protection/>
    </xf>
    <xf numFmtId="0" fontId="23" fillId="0" borderId="25" xfId="0" applyFont="1" applyBorder="1" applyAlignment="1" applyProtection="1">
      <alignment horizontal="center"/>
      <protection locked="0"/>
    </xf>
    <xf numFmtId="0" fontId="23" fillId="0" borderId="26" xfId="0" applyFont="1" applyBorder="1" applyAlignment="1" applyProtection="1">
      <alignment horizontal="center"/>
      <protection locked="0"/>
    </xf>
    <xf numFmtId="0" fontId="20" fillId="0" borderId="26" xfId="0" applyFont="1" applyBorder="1" applyAlignment="1" applyProtection="1">
      <alignment horizontal="center"/>
      <protection locked="0"/>
    </xf>
    <xf numFmtId="0" fontId="20" fillId="0" borderId="25" xfId="0" applyFont="1" applyBorder="1" applyAlignment="1" applyProtection="1">
      <alignment horizontal="center"/>
      <protection locked="0"/>
    </xf>
    <xf numFmtId="0" fontId="27" fillId="0" borderId="45" xfId="0" applyFont="1" applyBorder="1" applyAlignment="1" applyProtection="1" quotePrefix="1">
      <alignment horizontal="center"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27" fillId="0" borderId="33" xfId="0" applyFont="1" applyBorder="1" applyAlignment="1" applyProtection="1">
      <alignment horizontal="center" vertical="center"/>
      <protection/>
    </xf>
    <xf numFmtId="0" fontId="37" fillId="27" borderId="62" xfId="0" applyFont="1" applyFill="1" applyBorder="1" applyAlignment="1" applyProtection="1">
      <alignment horizontal="left" vertical="center" indent="1"/>
      <protection locked="0"/>
    </xf>
    <xf numFmtId="0" fontId="37" fillId="27" borderId="70" xfId="0" applyFont="1" applyFill="1" applyBorder="1" applyAlignment="1" applyProtection="1">
      <alignment horizontal="left" vertical="center" indent="1"/>
      <protection locked="0"/>
    </xf>
    <xf numFmtId="0" fontId="2" fillId="0" borderId="88" xfId="0" applyFont="1" applyFill="1" applyBorder="1" applyAlignment="1" applyProtection="1">
      <alignment vertical="center"/>
      <protection/>
    </xf>
    <xf numFmtId="0" fontId="2" fillId="0" borderId="85" xfId="0" applyFont="1" applyFill="1" applyBorder="1" applyAlignment="1" applyProtection="1">
      <alignment vertical="center"/>
      <protection/>
    </xf>
    <xf numFmtId="0" fontId="2" fillId="0" borderId="89" xfId="0" applyFont="1" applyFill="1" applyBorder="1" applyAlignment="1" applyProtection="1">
      <alignment vertical="center"/>
      <protection/>
    </xf>
    <xf numFmtId="0" fontId="2" fillId="0" borderId="62" xfId="0" applyFont="1" applyFill="1" applyBorder="1" applyAlignment="1" applyProtection="1">
      <alignment vertical="center"/>
      <protection/>
    </xf>
    <xf numFmtId="14" fontId="2" fillId="27" borderId="85" xfId="0" applyNumberFormat="1" applyFont="1" applyFill="1" applyBorder="1" applyAlignment="1" applyProtection="1">
      <alignment horizontal="center" vertical="center"/>
      <protection locked="0"/>
    </xf>
    <xf numFmtId="0" fontId="2" fillId="27" borderId="85" xfId="0" applyFont="1" applyFill="1" applyBorder="1" applyAlignment="1" applyProtection="1">
      <alignment horizontal="center" vertical="center"/>
      <protection locked="0"/>
    </xf>
    <xf numFmtId="0" fontId="20" fillId="0" borderId="70" xfId="0" applyFont="1" applyFill="1" applyBorder="1" applyAlignment="1" applyProtection="1">
      <alignment horizontal="center" vertical="center"/>
      <protection/>
    </xf>
    <xf numFmtId="0" fontId="20" fillId="0" borderId="71" xfId="0" applyFont="1" applyFill="1" applyBorder="1" applyAlignment="1" applyProtection="1">
      <alignment horizontal="center" vertical="center"/>
      <protection/>
    </xf>
    <xf numFmtId="0" fontId="2" fillId="27" borderId="62" xfId="0" applyFont="1" applyFill="1" applyBorder="1" applyAlignment="1" applyProtection="1">
      <alignment horizontal="center" vertical="center"/>
      <protection locked="0"/>
    </xf>
    <xf numFmtId="0" fontId="2" fillId="27" borderId="70" xfId="0" applyFont="1" applyFill="1" applyBorder="1" applyAlignment="1" applyProtection="1">
      <alignment horizontal="center" vertical="center"/>
      <protection locked="0"/>
    </xf>
    <xf numFmtId="0" fontId="2" fillId="0" borderId="45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0" fillId="0" borderId="45" xfId="0" applyFont="1" applyBorder="1" applyAlignment="1" applyProtection="1">
      <alignment wrapText="1"/>
      <protection/>
    </xf>
    <xf numFmtId="0" fontId="20" fillId="0" borderId="0" xfId="0" applyFont="1" applyBorder="1" applyAlignment="1" applyProtection="1">
      <alignment wrapText="1"/>
      <protection/>
    </xf>
    <xf numFmtId="0" fontId="20" fillId="0" borderId="45" xfId="0" applyFont="1" applyBorder="1" applyAlignment="1" applyProtection="1">
      <alignment/>
      <protection/>
    </xf>
    <xf numFmtId="0" fontId="2" fillId="0" borderId="89" xfId="0" applyFont="1" applyBorder="1" applyAlignment="1" applyProtection="1">
      <alignment horizontal="right" vertical="center"/>
      <protection/>
    </xf>
    <xf numFmtId="0" fontId="2" fillId="0" borderId="62" xfId="0" applyFont="1" applyBorder="1" applyAlignment="1" applyProtection="1">
      <alignment horizontal="right" vertical="center"/>
      <protection/>
    </xf>
    <xf numFmtId="0" fontId="21" fillId="0" borderId="90" xfId="0" applyFont="1" applyBorder="1" applyAlignment="1" applyProtection="1">
      <alignment vertical="center"/>
      <protection/>
    </xf>
    <xf numFmtId="0" fontId="21" fillId="0" borderId="91" xfId="0" applyFont="1" applyBorder="1" applyAlignment="1" applyProtection="1">
      <alignment vertical="center"/>
      <protection/>
    </xf>
    <xf numFmtId="0" fontId="21" fillId="0" borderId="92" xfId="0" applyFont="1" applyBorder="1" applyAlignment="1" applyProtection="1">
      <alignment vertical="center"/>
      <protection/>
    </xf>
    <xf numFmtId="0" fontId="21" fillId="27" borderId="93" xfId="0" applyNumberFormat="1" applyFont="1" applyFill="1" applyBorder="1" applyAlignment="1" applyProtection="1">
      <alignment horizontal="right" vertical="center"/>
      <protection locked="0"/>
    </xf>
    <xf numFmtId="0" fontId="2" fillId="0" borderId="33" xfId="0" applyFont="1" applyFill="1" applyBorder="1" applyAlignment="1" applyProtection="1">
      <alignment vertical="center"/>
      <protection/>
    </xf>
    <xf numFmtId="49" fontId="23" fillId="27" borderId="26" xfId="0" applyNumberFormat="1" applyFont="1" applyFill="1" applyBorder="1" applyAlignment="1" applyProtection="1">
      <alignment horizontal="left" indent="1"/>
      <protection locked="0"/>
    </xf>
    <xf numFmtId="0" fontId="2" fillId="0" borderId="57" xfId="0" applyFont="1" applyBorder="1" applyAlignment="1" applyProtection="1">
      <alignment/>
      <protection/>
    </xf>
    <xf numFmtId="0" fontId="2" fillId="0" borderId="50" xfId="0" applyFont="1" applyBorder="1" applyAlignment="1" applyProtection="1">
      <alignment/>
      <protection/>
    </xf>
    <xf numFmtId="0" fontId="23" fillId="27" borderId="26" xfId="0" applyFont="1" applyFill="1" applyBorder="1" applyAlignment="1" applyProtection="1">
      <alignment vertical="center"/>
      <protection locked="0"/>
    </xf>
    <xf numFmtId="0" fontId="23" fillId="27" borderId="61" xfId="0" applyFont="1" applyFill="1" applyBorder="1" applyAlignment="1" applyProtection="1">
      <alignment vertical="center"/>
      <protection locked="0"/>
    </xf>
    <xf numFmtId="14" fontId="23" fillId="27" borderId="26" xfId="0" applyNumberFormat="1" applyFont="1" applyFill="1" applyBorder="1" applyAlignment="1" applyProtection="1">
      <alignment horizontal="left" vertical="center" indent="1"/>
      <protection locked="0"/>
    </xf>
    <xf numFmtId="0" fontId="60" fillId="0" borderId="46" xfId="0" applyFont="1" applyBorder="1" applyAlignment="1" applyProtection="1">
      <alignment horizontal="left" vertical="center" wrapText="1"/>
      <protection/>
    </xf>
    <xf numFmtId="0" fontId="20" fillId="0" borderId="46" xfId="0" applyFont="1" applyBorder="1" applyAlignment="1" applyProtection="1">
      <alignment/>
      <protection/>
    </xf>
    <xf numFmtId="0" fontId="20" fillId="0" borderId="47" xfId="0" applyFont="1" applyBorder="1" applyAlignment="1" applyProtection="1">
      <alignment/>
      <protection/>
    </xf>
    <xf numFmtId="0" fontId="21" fillId="0" borderId="25" xfId="0" applyFont="1" applyBorder="1" applyAlignment="1" applyProtection="1">
      <alignment horizontal="center"/>
      <protection locked="0"/>
    </xf>
    <xf numFmtId="0" fontId="2" fillId="0" borderId="94" xfId="0" applyFont="1" applyFill="1" applyBorder="1" applyAlignment="1" applyProtection="1">
      <alignment vertical="center"/>
      <protection/>
    </xf>
    <xf numFmtId="0" fontId="2" fillId="0" borderId="70" xfId="0" applyFont="1" applyFill="1" applyBorder="1" applyAlignment="1" applyProtection="1">
      <alignment vertical="center"/>
      <protection/>
    </xf>
    <xf numFmtId="0" fontId="2" fillId="0" borderId="87" xfId="0" applyFont="1" applyFill="1" applyBorder="1" applyAlignment="1" applyProtection="1">
      <alignment/>
      <protection/>
    </xf>
    <xf numFmtId="0" fontId="2" fillId="0" borderId="72" xfId="0" applyFont="1" applyFill="1" applyBorder="1" applyAlignment="1" applyProtection="1">
      <alignment/>
      <protection/>
    </xf>
    <xf numFmtId="0" fontId="2" fillId="0" borderId="94" xfId="0" applyFont="1" applyFill="1" applyBorder="1" applyAlignment="1" applyProtection="1">
      <alignment horizontal="right" vertical="center"/>
      <protection/>
    </xf>
    <xf numFmtId="0" fontId="2" fillId="0" borderId="70" xfId="0" applyFont="1" applyFill="1" applyBorder="1" applyAlignment="1" applyProtection="1">
      <alignment horizontal="right" vertical="center"/>
      <protection/>
    </xf>
    <xf numFmtId="0" fontId="58" fillId="24" borderId="0" xfId="0" applyFont="1" applyFill="1" applyAlignment="1" applyProtection="1">
      <alignment horizontal="left" vertical="center"/>
      <protection/>
    </xf>
    <xf numFmtId="0" fontId="23" fillId="27" borderId="25" xfId="0" applyNumberFormat="1" applyFont="1" applyFill="1" applyBorder="1" applyAlignment="1" applyProtection="1">
      <alignment horizontal="left" vertical="center" indent="1"/>
      <protection locked="0"/>
    </xf>
    <xf numFmtId="0" fontId="23" fillId="27" borderId="74" xfId="0" applyNumberFormat="1" applyFont="1" applyFill="1" applyBorder="1" applyAlignment="1" applyProtection="1">
      <alignment horizontal="left" vertical="center" indent="1"/>
      <protection locked="0"/>
    </xf>
    <xf numFmtId="0" fontId="20" fillId="0" borderId="0" xfId="0" applyFont="1" applyFill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horizontal="right" vertical="center" indent="1"/>
      <protection/>
    </xf>
    <xf numFmtId="0" fontId="56" fillId="0" borderId="0" xfId="0" applyFont="1" applyFill="1" applyAlignment="1" applyProtection="1">
      <alignment vertical="top" wrapText="1"/>
      <protection/>
    </xf>
    <xf numFmtId="0" fontId="54" fillId="27" borderId="95" xfId="0" applyFont="1" applyFill="1" applyBorder="1" applyAlignment="1" applyProtection="1">
      <alignment horizontal="center" vertical="center"/>
      <protection locked="0"/>
    </xf>
    <xf numFmtId="0" fontId="54" fillId="27" borderId="96" xfId="0" applyFont="1" applyFill="1" applyBorder="1" applyAlignment="1" applyProtection="1">
      <alignment horizontal="center" vertical="center"/>
      <protection locked="0"/>
    </xf>
    <xf numFmtId="0" fontId="54" fillId="27" borderId="97" xfId="0" applyFont="1" applyFill="1" applyBorder="1" applyAlignment="1" applyProtection="1">
      <alignment horizontal="center" vertical="center"/>
      <protection locked="0"/>
    </xf>
    <xf numFmtId="0" fontId="37" fillId="0" borderId="89" xfId="0" applyFont="1" applyFill="1" applyBorder="1" applyAlignment="1" applyProtection="1">
      <alignment horizontal="right" vertical="center"/>
      <protection/>
    </xf>
    <xf numFmtId="0" fontId="37" fillId="0" borderId="62" xfId="0" applyFont="1" applyFill="1" applyBorder="1" applyAlignment="1" applyProtection="1">
      <alignment horizontal="right" vertical="center"/>
      <protection/>
    </xf>
    <xf numFmtId="0" fontId="21" fillId="0" borderId="26" xfId="0" applyFont="1" applyBorder="1" applyAlignment="1" applyProtection="1">
      <alignment horizontal="center"/>
      <protection locked="0"/>
    </xf>
    <xf numFmtId="0" fontId="20" fillId="0" borderId="25" xfId="0" applyFont="1" applyBorder="1" applyAlignment="1" applyProtection="1">
      <alignment horizontal="left"/>
      <protection locked="0"/>
    </xf>
    <xf numFmtId="0" fontId="20" fillId="0" borderId="26" xfId="0" applyFont="1" applyBorder="1" applyAlignment="1" applyProtection="1">
      <alignment horizontal="left"/>
      <protection locked="0"/>
    </xf>
    <xf numFmtId="186" fontId="66" fillId="35" borderId="0" xfId="0" applyNumberFormat="1" applyFont="1" applyFill="1" applyBorder="1" applyAlignment="1">
      <alignment/>
    </xf>
    <xf numFmtId="49" fontId="23" fillId="35" borderId="0" xfId="0" applyNumberFormat="1" applyFont="1" applyFill="1" applyBorder="1" applyAlignment="1">
      <alignment horizontal="center"/>
    </xf>
    <xf numFmtId="0" fontId="23" fillId="35" borderId="0" xfId="0" applyFont="1" applyFill="1" applyBorder="1" applyAlignment="1">
      <alignment horizontal="center"/>
    </xf>
    <xf numFmtId="186" fontId="23" fillId="27" borderId="25" xfId="0" applyNumberFormat="1" applyFont="1" applyFill="1" applyBorder="1" applyAlignment="1" applyProtection="1">
      <alignment/>
      <protection locked="0"/>
    </xf>
    <xf numFmtId="0" fontId="2" fillId="0" borderId="46" xfId="0" applyFont="1" applyBorder="1" applyAlignment="1">
      <alignment horizontal="center"/>
    </xf>
    <xf numFmtId="0" fontId="54" fillId="0" borderId="26" xfId="0" applyFont="1" applyBorder="1" applyAlignment="1" applyProtection="1">
      <alignment horizontal="left" indent="1"/>
      <protection locked="0"/>
    </xf>
    <xf numFmtId="0" fontId="54" fillId="0" borderId="0" xfId="0" applyFont="1" applyAlignment="1">
      <alignment/>
    </xf>
    <xf numFmtId="0" fontId="27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0" fontId="37" fillId="27" borderId="25" xfId="0" applyFont="1" applyFill="1" applyBorder="1" applyAlignment="1" applyProtection="1">
      <alignment horizontal="center"/>
      <protection locked="0"/>
    </xf>
    <xf numFmtId="0" fontId="53" fillId="0" borderId="0" xfId="0" applyFont="1" applyBorder="1" applyAlignment="1">
      <alignment horizontal="right"/>
    </xf>
    <xf numFmtId="0" fontId="53" fillId="0" borderId="0" xfId="0" applyFont="1" applyBorder="1" applyAlignment="1">
      <alignment horizontal="center"/>
    </xf>
    <xf numFmtId="0" fontId="0" fillId="24" borderId="0" xfId="0" applyFill="1" applyAlignment="1">
      <alignment/>
    </xf>
    <xf numFmtId="0" fontId="46" fillId="24" borderId="0" xfId="0" applyFont="1" applyFill="1" applyAlignment="1">
      <alignment horizontal="center"/>
    </xf>
    <xf numFmtId="0" fontId="23" fillId="0" borderId="98" xfId="0" applyFont="1" applyFill="1" applyBorder="1" applyAlignment="1">
      <alignment/>
    </xf>
    <xf numFmtId="0" fontId="54" fillId="0" borderId="98" xfId="0" applyFont="1" applyBorder="1" applyAlignment="1">
      <alignment horizontal="right"/>
    </xf>
    <xf numFmtId="0" fontId="61" fillId="0" borderId="0" xfId="0" applyFont="1" applyAlignment="1">
      <alignment/>
    </xf>
    <xf numFmtId="0" fontId="54" fillId="0" borderId="50" xfId="0" applyFont="1" applyBorder="1" applyAlignment="1">
      <alignment/>
    </xf>
    <xf numFmtId="0" fontId="20" fillId="0" borderId="0" xfId="0" applyFont="1" applyAlignment="1">
      <alignment horizontal="right"/>
    </xf>
    <xf numFmtId="14" fontId="23" fillId="27" borderId="25" xfId="0" applyNumberFormat="1" applyFont="1" applyFill="1" applyBorder="1" applyAlignment="1" applyProtection="1">
      <alignment/>
      <protection locked="0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53" fillId="0" borderId="0" xfId="0" applyFont="1" applyAlignment="1">
      <alignment horizontal="right"/>
    </xf>
    <xf numFmtId="186" fontId="23" fillId="0" borderId="25" xfId="0" applyNumberFormat="1" applyFont="1" applyBorder="1" applyAlignment="1">
      <alignment/>
    </xf>
    <xf numFmtId="186" fontId="23" fillId="0" borderId="26" xfId="0" applyNumberFormat="1" applyFont="1" applyBorder="1" applyAlignment="1">
      <alignment/>
    </xf>
    <xf numFmtId="186" fontId="23" fillId="27" borderId="25" xfId="0" applyNumberFormat="1" applyFont="1" applyFill="1" applyBorder="1" applyAlignment="1" applyProtection="1">
      <alignment horizontal="right"/>
      <protection locked="0"/>
    </xf>
    <xf numFmtId="0" fontId="37" fillId="0" borderId="26" xfId="0" applyFont="1" applyBorder="1" applyAlignment="1">
      <alignment horizontal="center"/>
    </xf>
    <xf numFmtId="0" fontId="37" fillId="0" borderId="25" xfId="0" applyFont="1" applyBorder="1" applyAlignment="1">
      <alignment horizontal="center"/>
    </xf>
    <xf numFmtId="14" fontId="54" fillId="27" borderId="0" xfId="0" applyNumberFormat="1" applyFont="1" applyFill="1" applyAlignment="1" applyProtection="1">
      <alignment/>
      <protection locked="0"/>
    </xf>
    <xf numFmtId="0" fontId="54" fillId="27" borderId="0" xfId="0" applyFont="1" applyFill="1" applyAlignment="1" applyProtection="1">
      <alignment/>
      <protection locked="0"/>
    </xf>
    <xf numFmtId="0" fontId="22" fillId="0" borderId="0" xfId="0" applyFont="1" applyAlignment="1">
      <alignment/>
    </xf>
    <xf numFmtId="0" fontId="22" fillId="27" borderId="26" xfId="0" applyFont="1" applyFill="1" applyBorder="1" applyAlignment="1" applyProtection="1">
      <alignment/>
      <protection locked="0"/>
    </xf>
    <xf numFmtId="0" fontId="61" fillId="0" borderId="0" xfId="0" applyFont="1" applyFill="1" applyBorder="1" applyAlignment="1">
      <alignment/>
    </xf>
    <xf numFmtId="186" fontId="23" fillId="0" borderId="25" xfId="0" applyNumberFormat="1" applyFont="1" applyBorder="1" applyAlignment="1">
      <alignment horizontal="right"/>
    </xf>
    <xf numFmtId="0" fontId="37" fillId="0" borderId="25" xfId="0" applyFont="1" applyBorder="1" applyAlignment="1">
      <alignment horizontal="right"/>
    </xf>
    <xf numFmtId="0" fontId="23" fillId="27" borderId="26" xfId="0" applyFont="1" applyFill="1" applyBorder="1" applyAlignment="1" applyProtection="1">
      <alignment horizontal="right"/>
      <protection locked="0"/>
    </xf>
    <xf numFmtId="0" fontId="37" fillId="0" borderId="26" xfId="0" applyFont="1" applyBorder="1" applyAlignment="1">
      <alignment horizontal="right"/>
    </xf>
    <xf numFmtId="0" fontId="21" fillId="0" borderId="0" xfId="0" applyFont="1" applyFill="1" applyBorder="1" applyAlignment="1">
      <alignment/>
    </xf>
    <xf numFmtId="0" fontId="61" fillId="0" borderId="0" xfId="0" applyFont="1" applyAlignment="1">
      <alignment horizontal="right"/>
    </xf>
    <xf numFmtId="0" fontId="21" fillId="0" borderId="0" xfId="0" applyFont="1" applyAlignment="1">
      <alignment/>
    </xf>
    <xf numFmtId="0" fontId="23" fillId="27" borderId="25" xfId="0" applyFont="1" applyFill="1" applyBorder="1" applyAlignment="1" applyProtection="1">
      <alignment horizontal="right"/>
      <protection locked="0"/>
    </xf>
    <xf numFmtId="0" fontId="37" fillId="27" borderId="25" xfId="0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 horizontal="center" vertical="center"/>
    </xf>
    <xf numFmtId="186" fontId="23" fillId="0" borderId="26" xfId="0" applyNumberFormat="1" applyFont="1" applyBorder="1" applyAlignment="1">
      <alignment horizontal="right"/>
    </xf>
    <xf numFmtId="0" fontId="22" fillId="28" borderId="26" xfId="0" applyFont="1" applyFill="1" applyBorder="1" applyAlignment="1" applyProtection="1">
      <alignment/>
      <protection/>
    </xf>
    <xf numFmtId="0" fontId="23" fillId="28" borderId="25" xfId="0" applyFont="1" applyFill="1" applyBorder="1" applyAlignment="1" applyProtection="1">
      <alignment/>
      <protection/>
    </xf>
    <xf numFmtId="0" fontId="67" fillId="24" borderId="0" xfId="0" applyFont="1" applyFill="1" applyBorder="1" applyAlignment="1">
      <alignment horizontal="center" vertical="top"/>
    </xf>
    <xf numFmtId="0" fontId="67" fillId="24" borderId="33" xfId="0" applyFont="1" applyFill="1" applyBorder="1" applyAlignment="1">
      <alignment horizontal="center" vertical="top"/>
    </xf>
    <xf numFmtId="0" fontId="30" fillId="24" borderId="99" xfId="0" applyFont="1" applyFill="1" applyBorder="1" applyAlignment="1">
      <alignment/>
    </xf>
    <xf numFmtId="0" fontId="39" fillId="24" borderId="99" xfId="0" applyFont="1" applyFill="1" applyBorder="1" applyAlignment="1">
      <alignment/>
    </xf>
    <xf numFmtId="0" fontId="39" fillId="24" borderId="0" xfId="0" applyFont="1" applyFill="1" applyAlignment="1">
      <alignment/>
    </xf>
    <xf numFmtId="186" fontId="23" fillId="27" borderId="26" xfId="0" applyNumberFormat="1" applyFont="1" applyFill="1" applyBorder="1" applyAlignment="1" applyProtection="1">
      <alignment/>
      <protection locked="0"/>
    </xf>
    <xf numFmtId="0" fontId="30" fillId="24" borderId="0" xfId="0" applyFont="1" applyFill="1" applyAlignment="1">
      <alignment/>
    </xf>
    <xf numFmtId="0" fontId="39" fillId="24" borderId="0" xfId="0" applyFont="1" applyFill="1" applyBorder="1" applyAlignment="1">
      <alignment/>
    </xf>
    <xf numFmtId="0" fontId="20" fillId="24" borderId="0" xfId="0" applyFont="1" applyFill="1" applyAlignment="1">
      <alignment/>
    </xf>
    <xf numFmtId="0" fontId="20" fillId="24" borderId="100" xfId="0" applyFont="1" applyFill="1" applyBorder="1" applyAlignment="1">
      <alignment/>
    </xf>
    <xf numFmtId="0" fontId="39" fillId="24" borderId="100" xfId="0" applyFont="1" applyFill="1" applyBorder="1" applyAlignment="1">
      <alignment/>
    </xf>
    <xf numFmtId="0" fontId="21" fillId="0" borderId="0" xfId="47" applyFont="1" applyBorder="1" applyAlignment="1" applyProtection="1">
      <alignment horizontal="center" vertical="center" wrapText="1"/>
      <protection/>
    </xf>
    <xf numFmtId="0" fontId="20" fillId="0" borderId="0" xfId="47" applyFont="1" applyBorder="1" applyAlignment="1" applyProtection="1">
      <alignment wrapText="1"/>
      <protection/>
    </xf>
    <xf numFmtId="2" fontId="20" fillId="27" borderId="101" xfId="47" applyNumberFormat="1" applyFont="1" applyFill="1" applyBorder="1" applyAlignment="1" applyProtection="1">
      <alignment vertical="center" wrapText="1"/>
      <protection locked="0"/>
    </xf>
    <xf numFmtId="0" fontId="23" fillId="27" borderId="102" xfId="47" applyFont="1" applyFill="1" applyBorder="1" applyAlignment="1" applyProtection="1">
      <alignment horizontal="left" vertical="top" wrapText="1"/>
      <protection locked="0"/>
    </xf>
    <xf numFmtId="0" fontId="20" fillId="31" borderId="101" xfId="47" applyFont="1" applyFill="1" applyBorder="1" applyAlignment="1" applyProtection="1">
      <alignment vertical="center" wrapText="1"/>
      <protection/>
    </xf>
    <xf numFmtId="0" fontId="20" fillId="31" borderId="103" xfId="47" applyFont="1" applyFill="1" applyBorder="1" applyAlignment="1" applyProtection="1">
      <alignment vertical="center" wrapText="1"/>
      <protection/>
    </xf>
    <xf numFmtId="0" fontId="21" fillId="27" borderId="104" xfId="47" applyFont="1" applyFill="1" applyBorder="1" applyAlignment="1" applyProtection="1">
      <alignment horizontal="center" vertical="center" wrapText="1"/>
      <protection locked="0"/>
    </xf>
    <xf numFmtId="0" fontId="20" fillId="27" borderId="105" xfId="47" applyFont="1" applyFill="1" applyBorder="1" applyAlignment="1" applyProtection="1">
      <alignment horizontal="left" vertical="center"/>
      <protection locked="0"/>
    </xf>
    <xf numFmtId="0" fontId="20" fillId="27" borderId="102" xfId="47" applyFont="1" applyFill="1" applyBorder="1" applyAlignment="1" applyProtection="1">
      <alignment horizontal="center" wrapText="1"/>
      <protection locked="0"/>
    </xf>
    <xf numFmtId="0" fontId="20" fillId="0" borderId="0" xfId="47" applyFont="1" applyFill="1" applyBorder="1" applyAlignment="1" applyProtection="1">
      <alignment horizontal="right" wrapText="1"/>
      <protection/>
    </xf>
    <xf numFmtId="0" fontId="20" fillId="0" borderId="102" xfId="47" applyFont="1" applyBorder="1" applyAlignment="1" applyProtection="1">
      <alignment horizontal="right" wrapText="1"/>
      <protection/>
    </xf>
    <xf numFmtId="2" fontId="37" fillId="31" borderId="103" xfId="34" applyNumberFormat="1" applyFont="1" applyFill="1" applyBorder="1" applyAlignment="1" applyProtection="1">
      <alignment horizontal="right" vertical="center" wrapText="1"/>
      <protection/>
    </xf>
    <xf numFmtId="2" fontId="37" fillId="31" borderId="29" xfId="34" applyNumberFormat="1" applyFont="1" applyFill="1" applyBorder="1" applyAlignment="1" applyProtection="1">
      <alignment horizontal="right" vertical="center" wrapText="1"/>
      <protection/>
    </xf>
    <xf numFmtId="2" fontId="37" fillId="31" borderId="106" xfId="34" applyNumberFormat="1" applyFont="1" applyFill="1" applyBorder="1" applyAlignment="1" applyProtection="1">
      <alignment horizontal="right" vertical="center" wrapText="1"/>
      <protection/>
    </xf>
    <xf numFmtId="195" fontId="37" fillId="31" borderId="51" xfId="39" applyNumberFormat="1" applyFont="1" applyFill="1" applyBorder="1" applyAlignment="1" applyProtection="1">
      <alignment horizontal="right" vertical="center" wrapText="1"/>
      <protection/>
    </xf>
    <xf numFmtId="195" fontId="37" fillId="31" borderId="50" xfId="39" applyNumberFormat="1" applyFont="1" applyFill="1" applyBorder="1" applyAlignment="1" applyProtection="1">
      <alignment horizontal="right" vertical="center" wrapText="1"/>
      <protection/>
    </xf>
    <xf numFmtId="195" fontId="37" fillId="31" borderId="52" xfId="39" applyNumberFormat="1" applyFont="1" applyFill="1" applyBorder="1" applyAlignment="1" applyProtection="1">
      <alignment horizontal="right" vertical="center" wrapText="1"/>
      <protection/>
    </xf>
    <xf numFmtId="0" fontId="39" fillId="24" borderId="0" xfId="47" applyFont="1" applyFill="1" applyBorder="1" applyAlignment="1" applyProtection="1">
      <alignment horizontal="center" vertical="center"/>
      <protection/>
    </xf>
    <xf numFmtId="0" fontId="20" fillId="0" borderId="0" xfId="47" applyFont="1" applyBorder="1" applyAlignment="1" applyProtection="1">
      <alignment vertical="center" wrapText="1"/>
      <protection/>
    </xf>
    <xf numFmtId="14" fontId="21" fillId="0" borderId="105" xfId="47" applyNumberFormat="1" applyFont="1" applyBorder="1" applyAlignment="1" applyProtection="1">
      <alignment horizontal="left" vertical="center" wrapText="1" indent="1"/>
      <protection/>
    </xf>
    <xf numFmtId="0" fontId="21" fillId="0" borderId="105" xfId="47" applyNumberFormat="1" applyFont="1" applyBorder="1" applyAlignment="1" applyProtection="1">
      <alignment horizontal="left" vertical="center" wrapText="1" indent="1"/>
      <protection/>
    </xf>
    <xf numFmtId="0" fontId="22" fillId="0" borderId="0" xfId="47" applyFont="1" applyBorder="1" applyAlignment="1" applyProtection="1">
      <alignment horizontal="center" vertical="center" wrapText="1"/>
      <protection/>
    </xf>
    <xf numFmtId="0" fontId="20" fillId="31" borderId="107" xfId="47" applyFont="1" applyFill="1" applyBorder="1" applyAlignment="1" applyProtection="1">
      <alignment vertical="center" wrapText="1"/>
      <protection/>
    </xf>
    <xf numFmtId="0" fontId="20" fillId="31" borderId="51" xfId="47" applyFont="1" applyFill="1" applyBorder="1" applyAlignment="1" applyProtection="1">
      <alignment vertical="center" wrapText="1"/>
      <protection/>
    </xf>
    <xf numFmtId="0" fontId="20" fillId="31" borderId="108" xfId="47" applyFont="1" applyFill="1" applyBorder="1" applyAlignment="1" applyProtection="1">
      <alignment vertical="center" wrapText="1"/>
      <protection/>
    </xf>
    <xf numFmtId="0" fontId="20" fillId="31" borderId="109" xfId="47" applyFont="1" applyFill="1" applyBorder="1" applyAlignment="1" applyProtection="1">
      <alignment vertical="center" wrapText="1"/>
      <protection/>
    </xf>
    <xf numFmtId="0" fontId="21" fillId="27" borderId="110" xfId="47" applyFont="1" applyFill="1" applyBorder="1" applyAlignment="1" applyProtection="1">
      <alignment horizontal="center" vertical="center" wrapText="1"/>
      <protection locked="0"/>
    </xf>
    <xf numFmtId="0" fontId="21" fillId="27" borderId="81" xfId="47" applyFont="1" applyFill="1" applyBorder="1" applyAlignment="1" applyProtection="1">
      <alignment horizontal="center" vertical="center" wrapText="1"/>
      <protection locked="0"/>
    </xf>
    <xf numFmtId="0" fontId="21" fillId="27" borderId="77" xfId="47" applyFont="1" applyFill="1" applyBorder="1" applyAlignment="1" applyProtection="1">
      <alignment horizontal="center" vertical="center" wrapText="1"/>
      <protection locked="0"/>
    </xf>
    <xf numFmtId="44" fontId="36" fillId="0" borderId="75" xfId="47" applyNumberFormat="1" applyFont="1" applyBorder="1" applyAlignment="1" applyProtection="1">
      <alignment horizontal="right" vertical="center" wrapText="1"/>
      <protection/>
    </xf>
    <xf numFmtId="0" fontId="36" fillId="0" borderId="75" xfId="47" applyFont="1" applyBorder="1" applyAlignment="1" applyProtection="1">
      <alignment horizontal="right" vertical="center" wrapText="1"/>
      <protection/>
    </xf>
    <xf numFmtId="195" fontId="36" fillId="0" borderId="75" xfId="39" applyNumberFormat="1" applyFont="1" applyBorder="1" applyAlignment="1" applyProtection="1">
      <alignment horizontal="right" vertical="center" wrapText="1"/>
      <protection/>
    </xf>
    <xf numFmtId="196" fontId="20" fillId="27" borderId="108" xfId="47" applyNumberFormat="1" applyFont="1" applyFill="1" applyBorder="1" applyAlignment="1" applyProtection="1">
      <alignment vertical="center" wrapText="1"/>
      <protection locked="0"/>
    </xf>
    <xf numFmtId="210" fontId="20" fillId="31" borderId="101" xfId="47" applyNumberFormat="1" applyFont="1" applyFill="1" applyBorder="1" applyAlignment="1" applyProtection="1">
      <alignment vertical="center" wrapText="1"/>
      <protection/>
    </xf>
    <xf numFmtId="195" fontId="37" fillId="31" borderId="111" xfId="39" applyNumberFormat="1" applyFont="1" applyFill="1" applyBorder="1" applyAlignment="1" applyProtection="1">
      <alignment horizontal="right" vertical="center" wrapText="1"/>
      <protection/>
    </xf>
    <xf numFmtId="195" fontId="37" fillId="31" borderId="112" xfId="39" applyNumberFormat="1" applyFont="1" applyFill="1" applyBorder="1" applyAlignment="1" applyProtection="1">
      <alignment horizontal="right" vertical="center" wrapText="1"/>
      <protection/>
    </xf>
    <xf numFmtId="195" fontId="37" fillId="31" borderId="113" xfId="39" applyNumberFormat="1" applyFont="1" applyFill="1" applyBorder="1" applyAlignment="1" applyProtection="1">
      <alignment horizontal="right" vertical="center" wrapText="1"/>
      <protection/>
    </xf>
    <xf numFmtId="2" fontId="20" fillId="27" borderId="101" xfId="47" applyNumberFormat="1" applyFont="1" applyFill="1" applyBorder="1" applyAlignment="1" applyProtection="1">
      <alignment horizontal="right" vertical="center" wrapText="1"/>
      <protection locked="0"/>
    </xf>
    <xf numFmtId="2" fontId="20" fillId="27" borderId="15" xfId="47" applyNumberFormat="1" applyFont="1" applyFill="1" applyBorder="1" applyAlignment="1" applyProtection="1">
      <alignment horizontal="right" vertical="center" wrapText="1"/>
      <protection locked="0"/>
    </xf>
    <xf numFmtId="196" fontId="20" fillId="27" borderId="14" xfId="47" applyNumberFormat="1" applyFont="1" applyFill="1" applyBorder="1" applyAlignment="1" applyProtection="1">
      <alignment vertical="center" wrapText="1"/>
      <protection locked="0"/>
    </xf>
    <xf numFmtId="192" fontId="20" fillId="31" borderId="101" xfId="47" applyNumberFormat="1" applyFont="1" applyFill="1" applyBorder="1" applyAlignment="1" applyProtection="1">
      <alignment vertical="center" wrapText="1"/>
      <protection/>
    </xf>
    <xf numFmtId="192" fontId="20" fillId="31" borderId="15" xfId="47" applyNumberFormat="1" applyFont="1" applyFill="1" applyBorder="1" applyAlignment="1" applyProtection="1">
      <alignment vertical="center" wrapText="1"/>
      <protection/>
    </xf>
    <xf numFmtId="0" fontId="21" fillId="27" borderId="105" xfId="47" applyFont="1" applyFill="1" applyBorder="1" applyAlignment="1" applyProtection="1">
      <alignment horizontal="left" vertical="center" wrapText="1"/>
      <protection locked="0"/>
    </xf>
    <xf numFmtId="0" fontId="20" fillId="0" borderId="0" xfId="47" applyFont="1" applyBorder="1" applyAlignment="1" applyProtection="1">
      <alignment horizontal="center" vertical="center" wrapText="1"/>
      <protection/>
    </xf>
    <xf numFmtId="0" fontId="21" fillId="0" borderId="0" xfId="47" applyFont="1" applyBorder="1" applyAlignment="1" applyProtection="1">
      <alignment horizontal="left" vertical="top" wrapText="1"/>
      <protection/>
    </xf>
    <xf numFmtId="193" fontId="20" fillId="27" borderId="102" xfId="47" applyNumberFormat="1" applyFont="1" applyFill="1" applyBorder="1" applyAlignment="1" applyProtection="1">
      <alignment horizontal="center" vertical="center" wrapText="1"/>
      <protection locked="0"/>
    </xf>
    <xf numFmtId="0" fontId="20" fillId="0" borderId="50" xfId="47" applyFont="1" applyBorder="1" applyAlignment="1" applyProtection="1">
      <alignment vertical="top" wrapText="1"/>
      <protection/>
    </xf>
    <xf numFmtId="0" fontId="21" fillId="0" borderId="102" xfId="47" applyFont="1" applyBorder="1" applyAlignment="1" applyProtection="1">
      <alignment horizontal="left" vertical="center" wrapText="1" indent="1"/>
      <protection/>
    </xf>
    <xf numFmtId="0" fontId="21" fillId="0" borderId="0" xfId="47" applyFont="1" applyBorder="1" applyAlignment="1" applyProtection="1">
      <alignment vertical="center" wrapText="1"/>
      <protection/>
    </xf>
    <xf numFmtId="0" fontId="20" fillId="0" borderId="0" xfId="47" applyFont="1" applyBorder="1" applyAlignment="1" applyProtection="1">
      <alignment horizontal="left" wrapText="1"/>
      <protection/>
    </xf>
    <xf numFmtId="0" fontId="21" fillId="0" borderId="110" xfId="47" applyFont="1" applyBorder="1" applyAlignment="1" applyProtection="1">
      <alignment vertical="center" wrapText="1"/>
      <protection/>
    </xf>
    <xf numFmtId="0" fontId="21" fillId="0" borderId="81" xfId="47" applyFont="1" applyBorder="1" applyAlignment="1" applyProtection="1">
      <alignment vertical="center" wrapText="1"/>
      <protection/>
    </xf>
    <xf numFmtId="0" fontId="2" fillId="0" borderId="111" xfId="47" applyFont="1" applyFill="1" applyBorder="1" applyAlignment="1" applyProtection="1">
      <alignment horizontal="center" vertical="center" wrapText="1"/>
      <protection/>
    </xf>
    <xf numFmtId="0" fontId="2" fillId="0" borderId="112" xfId="47" applyFont="1" applyFill="1" applyBorder="1" applyAlignment="1" applyProtection="1">
      <alignment horizontal="center" vertical="center" wrapText="1"/>
      <protection/>
    </xf>
    <xf numFmtId="0" fontId="2" fillId="0" borderId="114" xfId="47" applyFont="1" applyFill="1" applyBorder="1" applyAlignment="1" applyProtection="1">
      <alignment horizontal="center" vertical="center" wrapText="1"/>
      <protection/>
    </xf>
    <xf numFmtId="0" fontId="20" fillId="31" borderId="111" xfId="47" applyFont="1" applyFill="1" applyBorder="1" applyAlignment="1" applyProtection="1">
      <alignment horizontal="left" vertical="center" wrapText="1"/>
      <protection/>
    </xf>
    <xf numFmtId="0" fontId="20" fillId="31" borderId="112" xfId="47" applyFont="1" applyFill="1" applyBorder="1" applyAlignment="1" applyProtection="1">
      <alignment horizontal="left" vertical="center" wrapText="1"/>
      <protection/>
    </xf>
    <xf numFmtId="0" fontId="20" fillId="31" borderId="113" xfId="47" applyFont="1" applyFill="1" applyBorder="1" applyAlignment="1" applyProtection="1">
      <alignment horizontal="left" vertical="center" wrapText="1"/>
      <protection/>
    </xf>
    <xf numFmtId="2" fontId="37" fillId="31" borderId="21" xfId="34" applyNumberFormat="1" applyFont="1" applyFill="1" applyBorder="1" applyAlignment="1" applyProtection="1">
      <alignment horizontal="right" vertical="center" wrapText="1"/>
      <protection/>
    </xf>
    <xf numFmtId="0" fontId="27" fillId="28" borderId="78" xfId="47" applyFont="1" applyFill="1" applyBorder="1" applyAlignment="1" applyProtection="1">
      <alignment horizontal="center" vertical="center" wrapText="1"/>
      <protection/>
    </xf>
    <xf numFmtId="0" fontId="27" fillId="28" borderId="115" xfId="47" applyFont="1" applyFill="1" applyBorder="1" applyAlignment="1" applyProtection="1">
      <alignment horizontal="center" vertical="center" wrapText="1"/>
      <protection/>
    </xf>
    <xf numFmtId="195" fontId="20" fillId="27" borderId="101" xfId="39" applyNumberFormat="1" applyFont="1" applyFill="1" applyBorder="1" applyAlignment="1" applyProtection="1">
      <alignment vertical="center" wrapText="1"/>
      <protection locked="0"/>
    </xf>
    <xf numFmtId="0" fontId="20" fillId="0" borderId="0" xfId="47" applyFont="1" applyBorder="1" applyProtection="1">
      <alignment/>
      <protection/>
    </xf>
    <xf numFmtId="0" fontId="21" fillId="0" borderId="0" xfId="47" applyFont="1" applyBorder="1" applyAlignment="1" applyProtection="1">
      <alignment vertical="top" wrapText="1"/>
      <protection/>
    </xf>
    <xf numFmtId="0" fontId="20" fillId="28" borderId="55" xfId="47" applyFont="1" applyFill="1" applyBorder="1" applyAlignment="1" applyProtection="1">
      <alignment horizontal="right" vertical="center" wrapText="1"/>
      <protection/>
    </xf>
    <xf numFmtId="0" fontId="20" fillId="28" borderId="56" xfId="47" applyFont="1" applyFill="1" applyBorder="1" applyAlignment="1" applyProtection="1">
      <alignment horizontal="right" vertical="center" wrapText="1"/>
      <protection/>
    </xf>
    <xf numFmtId="0" fontId="20" fillId="0" borderId="0" xfId="47" applyFont="1" applyBorder="1" applyAlignment="1" applyProtection="1">
      <alignment vertical="top" wrapText="1"/>
      <protection/>
    </xf>
    <xf numFmtId="0" fontId="21" fillId="28" borderId="104" xfId="47" applyFont="1" applyFill="1" applyBorder="1" applyAlignment="1" applyProtection="1">
      <alignment horizontal="center" vertical="center" wrapText="1"/>
      <protection/>
    </xf>
    <xf numFmtId="0" fontId="20" fillId="0" borderId="0" xfId="47" applyFont="1" applyBorder="1" applyAlignment="1" applyProtection="1">
      <alignment horizontal="right" wrapText="1"/>
      <protection/>
    </xf>
    <xf numFmtId="0" fontId="20" fillId="0" borderId="23" xfId="47" applyFont="1" applyBorder="1" applyAlignment="1" applyProtection="1">
      <alignment vertical="top" wrapText="1"/>
      <protection/>
    </xf>
    <xf numFmtId="0" fontId="21" fillId="0" borderId="105" xfId="47" applyFont="1" applyBorder="1" applyAlignment="1" applyProtection="1">
      <alignment horizontal="left" vertical="center" wrapText="1" indent="1"/>
      <protection/>
    </xf>
    <xf numFmtId="0" fontId="20" fillId="0" borderId="116" xfId="47" applyFont="1" applyBorder="1" applyAlignment="1" applyProtection="1">
      <alignment horizontal="right" vertical="center" wrapText="1"/>
      <protection/>
    </xf>
    <xf numFmtId="0" fontId="20" fillId="0" borderId="0" xfId="47" applyFont="1" applyBorder="1" applyAlignment="1" applyProtection="1">
      <alignment horizontal="right" vertical="center" wrapText="1"/>
      <protection/>
    </xf>
    <xf numFmtId="0" fontId="21" fillId="0" borderId="102" xfId="47" applyFont="1" applyBorder="1" applyAlignment="1" applyProtection="1">
      <alignment horizontal="left" vertical="center" wrapText="1"/>
      <protection/>
    </xf>
    <xf numFmtId="0" fontId="21" fillId="0" borderId="102" xfId="47" applyFont="1" applyBorder="1" applyAlignment="1" applyProtection="1">
      <alignment horizontal="left" vertical="center" wrapText="1" indent="1"/>
      <protection/>
    </xf>
    <xf numFmtId="0" fontId="21" fillId="0" borderId="50" xfId="47" applyFont="1" applyBorder="1" applyAlignment="1" applyProtection="1">
      <alignment horizontal="center" wrapText="1"/>
      <protection/>
    </xf>
    <xf numFmtId="0" fontId="20" fillId="0" borderId="116" xfId="47" applyFont="1" applyBorder="1" applyAlignment="1" applyProtection="1">
      <alignment horizontal="left" vertical="center" wrapText="1"/>
      <protection/>
    </xf>
    <xf numFmtId="0" fontId="20" fillId="0" borderId="0" xfId="47" applyFont="1" applyFill="1" applyBorder="1" applyAlignment="1" applyProtection="1">
      <alignment horizontal="center" wrapText="1"/>
      <protection/>
    </xf>
    <xf numFmtId="0" fontId="21" fillId="0" borderId="0" xfId="47" applyFont="1" applyFill="1" applyBorder="1" applyAlignment="1" applyProtection="1">
      <alignment horizontal="center" vertical="center" wrapText="1"/>
      <protection/>
    </xf>
    <xf numFmtId="4" fontId="23" fillId="27" borderId="102" xfId="47" applyNumberFormat="1" applyFont="1" applyFill="1" applyBorder="1" applyAlignment="1" applyProtection="1">
      <alignment horizontal="right" vertical="center"/>
      <protection locked="0"/>
    </xf>
    <xf numFmtId="0" fontId="20" fillId="0" borderId="0" xfId="47" applyFont="1" applyBorder="1" applyAlignment="1" applyProtection="1">
      <alignment horizontal="right"/>
      <protection/>
    </xf>
    <xf numFmtId="0" fontId="27" fillId="0" borderId="0" xfId="47" applyFont="1" applyBorder="1" applyAlignment="1" applyProtection="1">
      <alignment horizontal="left" vertical="center" wrapText="1"/>
      <protection/>
    </xf>
    <xf numFmtId="0" fontId="27" fillId="0" borderId="23" xfId="47" applyFont="1" applyBorder="1" applyAlignment="1" applyProtection="1">
      <alignment horizontal="left" vertical="center" wrapText="1"/>
      <protection/>
    </xf>
    <xf numFmtId="0" fontId="22" fillId="0" borderId="23" xfId="47" applyFont="1" applyBorder="1" applyAlignment="1" applyProtection="1">
      <alignment horizontal="center" vertical="center" wrapText="1"/>
      <protection/>
    </xf>
    <xf numFmtId="0" fontId="21" fillId="0" borderId="50" xfId="47" applyFont="1" applyBorder="1" applyAlignment="1" applyProtection="1">
      <alignment vertical="top" wrapText="1"/>
      <protection/>
    </xf>
    <xf numFmtId="0" fontId="21" fillId="0" borderId="102" xfId="47" applyNumberFormat="1" applyFont="1" applyBorder="1" applyAlignment="1" applyProtection="1">
      <alignment horizontal="left" vertical="center" wrapText="1"/>
      <protection/>
    </xf>
    <xf numFmtId="0" fontId="20" fillId="0" borderId="0" xfId="47" applyFont="1" applyBorder="1" applyAlignment="1" applyProtection="1">
      <alignment horizontal="left" vertical="center" wrapText="1"/>
      <protection/>
    </xf>
    <xf numFmtId="0" fontId="21" fillId="27" borderId="102" xfId="47" applyFont="1" applyFill="1" applyBorder="1" applyAlignment="1" applyProtection="1">
      <alignment horizontal="left" vertical="center" wrapText="1"/>
      <protection locked="0"/>
    </xf>
    <xf numFmtId="0" fontId="20" fillId="0" borderId="0" xfId="47" applyFont="1" applyFill="1" applyBorder="1" applyProtection="1">
      <alignment/>
      <protection/>
    </xf>
    <xf numFmtId="0" fontId="2" fillId="0" borderId="0" xfId="47" applyFont="1" applyFill="1" applyBorder="1" applyProtection="1">
      <alignment/>
      <protection/>
    </xf>
    <xf numFmtId="0" fontId="20" fillId="27" borderId="105" xfId="47" applyFont="1" applyFill="1" applyBorder="1" applyAlignment="1" applyProtection="1">
      <alignment horizontal="left" vertical="center"/>
      <protection locked="0"/>
    </xf>
    <xf numFmtId="190" fontId="21" fillId="0" borderId="102" xfId="47" applyNumberFormat="1" applyFont="1" applyBorder="1" applyAlignment="1" applyProtection="1">
      <alignment horizontal="left" vertical="center" wrapText="1"/>
      <protection/>
    </xf>
    <xf numFmtId="0" fontId="21" fillId="0" borderId="102" xfId="47" applyFont="1" applyBorder="1" applyAlignment="1" applyProtection="1">
      <alignment horizontal="left" vertical="center" indent="1"/>
      <protection/>
    </xf>
    <xf numFmtId="0" fontId="20" fillId="0" borderId="0" xfId="47" applyFont="1" applyBorder="1" applyAlignment="1" applyProtection="1">
      <alignment horizontal="right" vertical="center" wrapText="1" indent="1"/>
      <protection/>
    </xf>
    <xf numFmtId="0" fontId="20" fillId="0" borderId="0" xfId="47" applyFont="1" applyFill="1" applyBorder="1" applyProtection="1">
      <alignment/>
      <protection/>
    </xf>
    <xf numFmtId="0" fontId="70" fillId="0" borderId="0" xfId="47" applyFont="1" applyFill="1" applyBorder="1" applyAlignment="1" applyProtection="1">
      <alignment/>
      <protection/>
    </xf>
    <xf numFmtId="0" fontId="29" fillId="0" borderId="0" xfId="47" applyFont="1" applyFill="1" applyBorder="1" applyAlignment="1" applyProtection="1">
      <alignment horizontal="center" vertical="center" wrapText="1"/>
      <protection/>
    </xf>
    <xf numFmtId="0" fontId="29" fillId="0" borderId="0" xfId="47" applyFont="1" applyFill="1" applyBorder="1" applyAlignment="1" applyProtection="1">
      <alignment horizontal="center" vertical="center"/>
      <protection/>
    </xf>
    <xf numFmtId="0" fontId="21" fillId="8" borderId="78" xfId="47" applyFont="1" applyFill="1" applyBorder="1" applyAlignment="1" applyProtection="1">
      <alignment horizontal="center" vertical="center" wrapText="1"/>
      <protection/>
    </xf>
    <xf numFmtId="0" fontId="21" fillId="8" borderId="77" xfId="47" applyFont="1" applyFill="1" applyBorder="1" applyAlignment="1" applyProtection="1">
      <alignment horizontal="center" vertical="center" wrapText="1"/>
      <protection/>
    </xf>
    <xf numFmtId="0" fontId="44" fillId="0" borderId="0" xfId="36" applyFont="1" applyFill="1" applyBorder="1" applyAlignment="1" applyProtection="1">
      <alignment vertical="top"/>
      <protection/>
    </xf>
    <xf numFmtId="0" fontId="2" fillId="0" borderId="0" xfId="47" applyFont="1" applyFill="1" applyBorder="1" applyAlignment="1" applyProtection="1">
      <alignment vertical="top"/>
      <protection/>
    </xf>
    <xf numFmtId="0" fontId="20" fillId="0" borderId="0" xfId="47" applyFont="1" applyFill="1" applyBorder="1" applyAlignment="1" applyProtection="1">
      <alignment vertical="center"/>
      <protection/>
    </xf>
    <xf numFmtId="0" fontId="2" fillId="0" borderId="0" xfId="47" applyFont="1" applyBorder="1" applyAlignment="1" applyProtection="1">
      <alignment vertical="top" wrapText="1"/>
      <protection/>
    </xf>
    <xf numFmtId="0" fontId="2" fillId="0" borderId="0" xfId="47" applyFont="1" applyBorder="1" applyAlignment="1" applyProtection="1">
      <alignment horizontal="left" wrapText="1"/>
      <protection/>
    </xf>
    <xf numFmtId="0" fontId="25" fillId="24" borderId="0" xfId="47" applyFont="1" applyFill="1" applyBorder="1" applyAlignment="1" applyProtection="1">
      <alignment horizontal="center" vertical="center"/>
      <protection/>
    </xf>
    <xf numFmtId="0" fontId="2" fillId="30" borderId="39" xfId="47" applyFont="1" applyFill="1" applyBorder="1" applyAlignment="1" applyProtection="1">
      <alignment horizontal="center" vertical="center"/>
      <protection/>
    </xf>
    <xf numFmtId="0" fontId="2" fillId="30" borderId="117" xfId="47" applyFont="1" applyFill="1" applyBorder="1" applyAlignment="1" applyProtection="1">
      <alignment horizontal="center" vertical="center"/>
      <protection/>
    </xf>
    <xf numFmtId="0" fontId="29" fillId="0" borderId="81" xfId="47" applyFont="1" applyFill="1" applyBorder="1" applyAlignment="1" applyProtection="1">
      <alignment vertical="center" wrapText="1"/>
      <protection/>
    </xf>
    <xf numFmtId="0" fontId="44" fillId="0" borderId="0" xfId="36" applyFont="1" applyBorder="1" applyAlignment="1" applyProtection="1">
      <alignment vertical="top" wrapText="1"/>
      <protection locked="0"/>
    </xf>
    <xf numFmtId="0" fontId="29" fillId="30" borderId="39" xfId="47" applyFont="1" applyFill="1" applyBorder="1" applyAlignment="1" applyProtection="1">
      <alignment horizontal="center" vertical="center" wrapText="1"/>
      <protection/>
    </xf>
    <xf numFmtId="0" fontId="29" fillId="30" borderId="118" xfId="47" applyFont="1" applyFill="1" applyBorder="1" applyAlignment="1" applyProtection="1">
      <alignment horizontal="center" vertical="center" wrapText="1"/>
      <protection/>
    </xf>
    <xf numFmtId="0" fontId="29" fillId="30" borderId="117" xfId="47" applyFont="1" applyFill="1" applyBorder="1" applyAlignment="1" applyProtection="1">
      <alignment horizontal="center" vertical="center" wrapText="1"/>
      <protection/>
    </xf>
    <xf numFmtId="0" fontId="20" fillId="0" borderId="59" xfId="47" applyFont="1" applyBorder="1" applyProtection="1">
      <alignment/>
      <protection/>
    </xf>
    <xf numFmtId="0" fontId="21" fillId="0" borderId="23" xfId="47" applyFont="1" applyBorder="1" applyAlignment="1" applyProtection="1">
      <alignment horizontal="center" vertical="top" wrapText="1"/>
      <protection/>
    </xf>
    <xf numFmtId="0" fontId="55" fillId="0" borderId="119" xfId="0" applyFont="1" applyFill="1" applyBorder="1" applyAlignment="1" applyProtection="1">
      <alignment horizontal="right" vertical="center" wrapText="1" indent="1"/>
      <protection/>
    </xf>
    <xf numFmtId="0" fontId="55" fillId="0" borderId="68" xfId="0" applyFont="1" applyFill="1" applyBorder="1" applyAlignment="1" applyProtection="1">
      <alignment horizontal="right" vertical="center" wrapText="1" indent="1"/>
      <protection/>
    </xf>
    <xf numFmtId="0" fontId="55" fillId="0" borderId="120" xfId="0" applyFont="1" applyFill="1" applyBorder="1" applyAlignment="1" applyProtection="1">
      <alignment horizontal="right" vertical="center" wrapText="1" indent="1"/>
      <protection/>
    </xf>
    <xf numFmtId="0" fontId="55" fillId="0" borderId="121" xfId="0" applyFont="1" applyFill="1" applyBorder="1" applyAlignment="1" applyProtection="1">
      <alignment horizontal="right" vertical="center" indent="1"/>
      <protection/>
    </xf>
    <xf numFmtId="0" fontId="55" fillId="0" borderId="24" xfId="0" applyFont="1" applyFill="1" applyBorder="1" applyAlignment="1" applyProtection="1">
      <alignment horizontal="right" vertical="center" indent="1"/>
      <protection/>
    </xf>
    <xf numFmtId="0" fontId="55" fillId="0" borderId="122" xfId="0" applyFont="1" applyFill="1" applyBorder="1" applyAlignment="1" applyProtection="1">
      <alignment horizontal="right" vertical="center" indent="1"/>
      <protection/>
    </xf>
    <xf numFmtId="0" fontId="37" fillId="0" borderId="123" xfId="0" applyFont="1" applyFill="1" applyBorder="1" applyAlignment="1" applyProtection="1">
      <alignment horizontal="left" vertical="center"/>
      <protection/>
    </xf>
    <xf numFmtId="0" fontId="37" fillId="0" borderId="29" xfId="0" applyFont="1" applyFill="1" applyBorder="1" applyAlignment="1" applyProtection="1">
      <alignment horizontal="left" vertical="center"/>
      <protection/>
    </xf>
    <xf numFmtId="0" fontId="37" fillId="0" borderId="21" xfId="0" applyFont="1" applyFill="1" applyBorder="1" applyAlignment="1" applyProtection="1">
      <alignment horizontal="left" vertical="center"/>
      <protection/>
    </xf>
    <xf numFmtId="0" fontId="53" fillId="0" borderId="29" xfId="0" applyFont="1" applyFill="1" applyBorder="1" applyAlignment="1" applyProtection="1">
      <alignment horizontal="left" vertical="center"/>
      <protection/>
    </xf>
    <xf numFmtId="0" fontId="53" fillId="0" borderId="21" xfId="0" applyFont="1" applyFill="1" applyBorder="1" applyAlignment="1" applyProtection="1">
      <alignment horizontal="left" vertical="center"/>
      <protection/>
    </xf>
    <xf numFmtId="0" fontId="2" fillId="27" borderId="124" xfId="0" applyFont="1" applyFill="1" applyBorder="1" applyAlignment="1" applyProtection="1">
      <alignment horizontal="left" vertical="center" wrapText="1" indent="1"/>
      <protection locked="0"/>
    </xf>
    <xf numFmtId="0" fontId="2" fillId="27" borderId="68" xfId="0" applyFont="1" applyFill="1" applyBorder="1" applyAlignment="1" applyProtection="1">
      <alignment horizontal="left" vertical="center" wrapText="1" indent="1"/>
      <protection locked="0"/>
    </xf>
    <xf numFmtId="0" fontId="2" fillId="27" borderId="69" xfId="0" applyFont="1" applyFill="1" applyBorder="1" applyAlignment="1" applyProtection="1">
      <alignment horizontal="left" vertical="center" wrapText="1" indent="1"/>
      <protection locked="0"/>
    </xf>
    <xf numFmtId="0" fontId="2" fillId="27" borderId="124" xfId="0" applyFont="1" applyFill="1" applyBorder="1" applyAlignment="1" applyProtection="1">
      <alignment horizontal="right" vertical="center" wrapText="1" indent="1"/>
      <protection locked="0"/>
    </xf>
    <xf numFmtId="0" fontId="2" fillId="27" borderId="68" xfId="0" applyFont="1" applyFill="1" applyBorder="1" applyAlignment="1" applyProtection="1">
      <alignment horizontal="right" vertical="center" wrapText="1" indent="1"/>
      <protection locked="0"/>
    </xf>
    <xf numFmtId="0" fontId="2" fillId="27" borderId="69" xfId="0" applyFont="1" applyFill="1" applyBorder="1" applyAlignment="1" applyProtection="1">
      <alignment horizontal="right" vertical="center" wrapText="1" indent="1"/>
      <protection locked="0"/>
    </xf>
    <xf numFmtId="0" fontId="2" fillId="0" borderId="125" xfId="0" applyFont="1" applyFill="1" applyBorder="1" applyAlignment="1" applyProtection="1">
      <alignment horizontal="left" vertical="center" indent="1"/>
      <protection locked="0"/>
    </xf>
    <xf numFmtId="0" fontId="2" fillId="0" borderId="24" xfId="0" applyFont="1" applyFill="1" applyBorder="1" applyAlignment="1" applyProtection="1">
      <alignment horizontal="left" vertical="center" indent="1"/>
      <protection locked="0"/>
    </xf>
    <xf numFmtId="0" fontId="2" fillId="0" borderId="126" xfId="0" applyFont="1" applyFill="1" applyBorder="1" applyAlignment="1" applyProtection="1">
      <alignment horizontal="left" vertical="center" indent="1"/>
      <protection locked="0"/>
    </xf>
    <xf numFmtId="0" fontId="2" fillId="27" borderId="120" xfId="0" applyFont="1" applyFill="1" applyBorder="1" applyAlignment="1" applyProtection="1">
      <alignment horizontal="right" vertical="center" wrapText="1" indent="1"/>
      <protection locked="0"/>
    </xf>
    <xf numFmtId="0" fontId="2" fillId="0" borderId="125" xfId="0" applyFont="1" applyBorder="1" applyAlignment="1" applyProtection="1">
      <alignment horizontal="left" vertical="center" indent="1"/>
      <protection locked="0"/>
    </xf>
    <xf numFmtId="0" fontId="2" fillId="0" borderId="24" xfId="0" applyFont="1" applyBorder="1" applyAlignment="1" applyProtection="1">
      <alignment horizontal="left" vertical="center" indent="1"/>
      <protection locked="0"/>
    </xf>
    <xf numFmtId="0" fontId="2" fillId="0" borderId="122" xfId="0" applyFont="1" applyBorder="1" applyAlignment="1" applyProtection="1">
      <alignment horizontal="left" vertical="center" indent="1"/>
      <protection locked="0"/>
    </xf>
    <xf numFmtId="0" fontId="37" fillId="0" borderId="121" xfId="0" applyFont="1" applyFill="1" applyBorder="1" applyAlignment="1" applyProtection="1">
      <alignment horizontal="right" vertical="center" indent="1"/>
      <protection/>
    </xf>
    <xf numFmtId="0" fontId="37" fillId="0" borderId="24" xfId="0" applyFont="1" applyFill="1" applyBorder="1" applyAlignment="1" applyProtection="1">
      <alignment horizontal="right" vertical="center" indent="1"/>
      <protection/>
    </xf>
    <xf numFmtId="0" fontId="37" fillId="0" borderId="122" xfId="0" applyFont="1" applyFill="1" applyBorder="1" applyAlignment="1" applyProtection="1">
      <alignment horizontal="right" vertical="center" indent="1"/>
      <protection/>
    </xf>
    <xf numFmtId="181" fontId="23" fillId="27" borderId="127" xfId="0" applyNumberFormat="1" applyFont="1" applyFill="1" applyBorder="1" applyAlignment="1" applyProtection="1">
      <alignment horizontal="right" vertical="center"/>
      <protection/>
    </xf>
    <xf numFmtId="181" fontId="23" fillId="27" borderId="128" xfId="0" applyNumberFormat="1" applyFont="1" applyFill="1" applyBorder="1" applyAlignment="1" applyProtection="1">
      <alignment horizontal="right" vertical="center"/>
      <protection/>
    </xf>
    <xf numFmtId="181" fontId="23" fillId="27" borderId="129" xfId="0" applyNumberFormat="1" applyFont="1" applyFill="1" applyBorder="1" applyAlignment="1" applyProtection="1">
      <alignment horizontal="right" vertical="center"/>
      <protection/>
    </xf>
    <xf numFmtId="181" fontId="23" fillId="27" borderId="130" xfId="0" applyNumberFormat="1" applyFont="1" applyFill="1" applyBorder="1" applyAlignment="1" applyProtection="1">
      <alignment horizontal="right" vertical="center"/>
      <protection/>
    </xf>
    <xf numFmtId="181" fontId="21" fillId="0" borderId="101" xfId="0" applyNumberFormat="1" applyFont="1" applyFill="1" applyBorder="1" applyAlignment="1" applyProtection="1">
      <alignment horizontal="center" vertical="center"/>
      <protection/>
    </xf>
    <xf numFmtId="181" fontId="21" fillId="0" borderId="131" xfId="0" applyNumberFormat="1" applyFont="1" applyFill="1" applyBorder="1" applyAlignment="1" applyProtection="1">
      <alignment horizontal="center" vertical="center"/>
      <protection/>
    </xf>
    <xf numFmtId="186" fontId="21" fillId="27" borderId="101" xfId="0" applyNumberFormat="1" applyFont="1" applyFill="1" applyBorder="1" applyAlignment="1" applyProtection="1">
      <alignment horizontal="center" vertical="center"/>
      <protection locked="0"/>
    </xf>
    <xf numFmtId="186" fontId="21" fillId="27" borderId="131" xfId="0" applyNumberFormat="1" applyFont="1" applyFill="1" applyBorder="1" applyAlignment="1" applyProtection="1">
      <alignment horizontal="center" vertical="center"/>
      <protection locked="0"/>
    </xf>
    <xf numFmtId="0" fontId="37" fillId="27" borderId="103" xfId="0" applyFont="1" applyFill="1" applyBorder="1" applyAlignment="1" applyProtection="1">
      <alignment horizontal="center" vertical="center"/>
      <protection locked="0"/>
    </xf>
    <xf numFmtId="0" fontId="37" fillId="27" borderId="29" xfId="0" applyFont="1" applyFill="1" applyBorder="1" applyAlignment="1" applyProtection="1">
      <alignment horizontal="center" vertical="center"/>
      <protection locked="0"/>
    </xf>
    <xf numFmtId="181" fontId="21" fillId="27" borderId="131" xfId="0" applyNumberFormat="1" applyFont="1" applyFill="1" applyBorder="1" applyAlignment="1" applyProtection="1">
      <alignment horizontal="right" vertical="center"/>
      <protection locked="0"/>
    </xf>
    <xf numFmtId="4" fontId="21" fillId="36" borderId="103" xfId="0" applyNumberFormat="1" applyFont="1" applyFill="1" applyBorder="1" applyAlignment="1" applyProtection="1">
      <alignment horizontal="center" vertical="center"/>
      <protection locked="0"/>
    </xf>
    <xf numFmtId="4" fontId="21" fillId="36" borderId="29" xfId="0" applyNumberFormat="1" applyFont="1" applyFill="1" applyBorder="1" applyAlignment="1" applyProtection="1">
      <alignment horizontal="center" vertical="center"/>
      <protection locked="0"/>
    </xf>
    <xf numFmtId="4" fontId="21" fillId="36" borderId="106" xfId="0" applyNumberFormat="1" applyFont="1" applyFill="1" applyBorder="1" applyAlignment="1" applyProtection="1">
      <alignment horizontal="center" vertical="center"/>
      <protection locked="0"/>
    </xf>
    <xf numFmtId="181" fontId="23" fillId="0" borderId="35" xfId="0" applyNumberFormat="1" applyFont="1" applyBorder="1" applyAlignment="1">
      <alignment horizontal="right" vertical="center"/>
    </xf>
    <xf numFmtId="181" fontId="23" fillId="0" borderId="101" xfId="0" applyNumberFormat="1" applyFont="1" applyBorder="1" applyAlignment="1">
      <alignment horizontal="right" vertical="center"/>
    </xf>
    <xf numFmtId="181" fontId="23" fillId="0" borderId="15" xfId="0" applyNumberFormat="1" applyFont="1" applyBorder="1" applyAlignment="1">
      <alignment horizontal="right" vertical="center"/>
    </xf>
    <xf numFmtId="0" fontId="20" fillId="0" borderId="0" xfId="0" applyFont="1" applyAlignment="1">
      <alignment/>
    </xf>
    <xf numFmtId="0" fontId="37" fillId="0" borderId="119" xfId="0" applyFont="1" applyFill="1" applyBorder="1" applyAlignment="1" applyProtection="1">
      <alignment horizontal="right" vertical="center" indent="1"/>
      <protection/>
    </xf>
    <xf numFmtId="0" fontId="37" fillId="0" borderId="68" xfId="0" applyFont="1" applyFill="1" applyBorder="1" applyAlignment="1" applyProtection="1">
      <alignment horizontal="right" vertical="center" indent="1"/>
      <protection/>
    </xf>
    <xf numFmtId="0" fontId="37" fillId="0" borderId="120" xfId="0" applyFont="1" applyFill="1" applyBorder="1" applyAlignment="1" applyProtection="1">
      <alignment horizontal="right" vertical="center" indent="1"/>
      <protection/>
    </xf>
    <xf numFmtId="0" fontId="53" fillId="0" borderId="81" xfId="0" applyFont="1" applyBorder="1" applyAlignment="1" quotePrefix="1">
      <alignment vertical="center" wrapText="1"/>
    </xf>
    <xf numFmtId="0" fontId="53" fillId="0" borderId="81" xfId="0" applyFont="1" applyBorder="1" applyAlignment="1">
      <alignment vertical="center" wrapText="1"/>
    </xf>
    <xf numFmtId="0" fontId="53" fillId="0" borderId="77" xfId="0" applyFont="1" applyBorder="1" applyAlignment="1">
      <alignment vertical="center" wrapText="1"/>
    </xf>
    <xf numFmtId="185" fontId="37" fillId="0" borderId="59" xfId="0" applyNumberFormat="1" applyFont="1" applyFill="1" applyBorder="1" applyAlignment="1" applyProtection="1">
      <alignment horizontal="center"/>
      <protection/>
    </xf>
    <xf numFmtId="0" fontId="2" fillId="0" borderId="45" xfId="0" applyFont="1" applyBorder="1" applyAlignment="1">
      <alignment/>
    </xf>
    <xf numFmtId="0" fontId="2" fillId="0" borderId="0" xfId="0" applyFont="1" applyBorder="1" applyAlignment="1">
      <alignment/>
    </xf>
    <xf numFmtId="181" fontId="23" fillId="27" borderId="132" xfId="0" applyNumberFormat="1" applyFont="1" applyFill="1" applyBorder="1" applyAlignment="1" applyProtection="1">
      <alignment horizontal="right" vertical="center"/>
      <protection/>
    </xf>
    <xf numFmtId="181" fontId="23" fillId="27" borderId="133" xfId="0" applyNumberFormat="1" applyFont="1" applyFill="1" applyBorder="1" applyAlignment="1" applyProtection="1">
      <alignment horizontal="right" vertical="center"/>
      <protection/>
    </xf>
    <xf numFmtId="181" fontId="23" fillId="27" borderId="134" xfId="0" applyNumberFormat="1" applyFont="1" applyFill="1" applyBorder="1" applyAlignment="1" applyProtection="1">
      <alignment horizontal="right" vertical="center"/>
      <protection/>
    </xf>
    <xf numFmtId="181" fontId="23" fillId="27" borderId="135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/>
    </xf>
    <xf numFmtId="185" fontId="37" fillId="27" borderId="119" xfId="0" applyNumberFormat="1" applyFont="1" applyFill="1" applyBorder="1" applyAlignment="1" applyProtection="1">
      <alignment horizontal="center"/>
      <protection locked="0"/>
    </xf>
    <xf numFmtId="185" fontId="37" fillId="27" borderId="68" xfId="0" applyNumberFormat="1" applyFont="1" applyFill="1" applyBorder="1" applyAlignment="1" applyProtection="1">
      <alignment horizontal="center"/>
      <protection locked="0"/>
    </xf>
    <xf numFmtId="185" fontId="37" fillId="27" borderId="120" xfId="0" applyNumberFormat="1" applyFont="1" applyFill="1" applyBorder="1" applyAlignment="1" applyProtection="1">
      <alignment horizontal="center"/>
      <protection locked="0"/>
    </xf>
    <xf numFmtId="0" fontId="37" fillId="0" borderId="101" xfId="0" applyFont="1" applyFill="1" applyBorder="1" applyAlignment="1" applyProtection="1">
      <alignment horizontal="center" vertical="center"/>
      <protection/>
    </xf>
    <xf numFmtId="181" fontId="23" fillId="27" borderId="136" xfId="0" applyNumberFormat="1" applyFont="1" applyFill="1" applyBorder="1" applyAlignment="1" applyProtection="1">
      <alignment horizontal="right" vertical="center"/>
      <protection/>
    </xf>
    <xf numFmtId="181" fontId="23" fillId="27" borderId="13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horizontal="center"/>
    </xf>
    <xf numFmtId="0" fontId="53" fillId="0" borderId="0" xfId="0" applyFont="1" applyFill="1" applyBorder="1" applyAlignment="1">
      <alignment horizontal="center" vertical="center" textRotation="90" wrapText="1"/>
    </xf>
    <xf numFmtId="0" fontId="53" fillId="0" borderId="0" xfId="0" applyFont="1" applyFill="1" applyBorder="1" applyAlignment="1">
      <alignment horizontal="center" vertical="center" textRotation="90"/>
    </xf>
    <xf numFmtId="0" fontId="53" fillId="0" borderId="0" xfId="0" applyFont="1" applyFill="1" applyBorder="1" applyAlignment="1" quotePrefix="1">
      <alignment horizontal="center" vertical="center" textRotation="90"/>
    </xf>
    <xf numFmtId="0" fontId="37" fillId="0" borderId="131" xfId="0" applyFont="1" applyFill="1" applyBorder="1" applyAlignment="1" applyProtection="1">
      <alignment horizontal="center" vertical="center"/>
      <protection/>
    </xf>
    <xf numFmtId="185" fontId="37" fillId="27" borderId="138" xfId="0" applyNumberFormat="1" applyFont="1" applyFill="1" applyBorder="1" applyAlignment="1" applyProtection="1">
      <alignment horizontal="center"/>
      <protection locked="0"/>
    </xf>
    <xf numFmtId="185" fontId="37" fillId="27" borderId="139" xfId="0" applyNumberFormat="1" applyFont="1" applyFill="1" applyBorder="1" applyAlignment="1" applyProtection="1">
      <alignment horizontal="center"/>
      <protection locked="0"/>
    </xf>
    <xf numFmtId="185" fontId="37" fillId="27" borderId="140" xfId="0" applyNumberFormat="1" applyFont="1" applyFill="1" applyBorder="1" applyAlignment="1" applyProtection="1">
      <alignment horizontal="center"/>
      <protection locked="0"/>
    </xf>
    <xf numFmtId="185" fontId="37" fillId="27" borderId="141" xfId="0" applyNumberFormat="1" applyFont="1" applyFill="1" applyBorder="1" applyAlignment="1" applyProtection="1">
      <alignment horizontal="center"/>
      <protection locked="0"/>
    </xf>
    <xf numFmtId="181" fontId="23" fillId="27" borderId="142" xfId="0" applyNumberFormat="1" applyFont="1" applyFill="1" applyBorder="1" applyAlignment="1" applyProtection="1">
      <alignment horizontal="right" vertical="center"/>
      <protection/>
    </xf>
    <xf numFmtId="181" fontId="23" fillId="27" borderId="143" xfId="0" applyNumberFormat="1" applyFont="1" applyFill="1" applyBorder="1" applyAlignment="1" applyProtection="1">
      <alignment horizontal="right" vertical="center"/>
      <protection/>
    </xf>
    <xf numFmtId="0" fontId="37" fillId="27" borderId="111" xfId="0" applyFont="1" applyFill="1" applyBorder="1" applyAlignment="1" applyProtection="1">
      <alignment horizontal="center" vertical="center"/>
      <protection locked="0"/>
    </xf>
    <xf numFmtId="0" fontId="37" fillId="27" borderId="112" xfId="0" applyFont="1" applyFill="1" applyBorder="1" applyAlignment="1" applyProtection="1">
      <alignment horizontal="center" vertical="center"/>
      <protection locked="0"/>
    </xf>
    <xf numFmtId="0" fontId="1" fillId="24" borderId="0" xfId="0" applyFont="1" applyFill="1" applyAlignment="1">
      <alignment/>
    </xf>
    <xf numFmtId="0" fontId="37" fillId="0" borderId="0" xfId="0" applyFont="1" applyAlignment="1" quotePrefix="1">
      <alignment horizontal="center"/>
    </xf>
    <xf numFmtId="0" fontId="56" fillId="0" borderId="0" xfId="0" applyFont="1" applyAlignment="1">
      <alignment horizontal="center"/>
    </xf>
    <xf numFmtId="181" fontId="21" fillId="27" borderId="101" xfId="0" applyNumberFormat="1" applyFont="1" applyFill="1" applyBorder="1" applyAlignment="1" applyProtection="1">
      <alignment horizontal="right" vertical="center"/>
      <protection locked="0"/>
    </xf>
    <xf numFmtId="0" fontId="21" fillId="27" borderId="101" xfId="0" applyFont="1" applyFill="1" applyBorder="1" applyAlignment="1" applyProtection="1">
      <alignment horizontal="center" vertical="center"/>
      <protection locked="0"/>
    </xf>
    <xf numFmtId="49" fontId="37" fillId="27" borderId="63" xfId="0" applyNumberFormat="1" applyFont="1" applyFill="1" applyBorder="1" applyAlignment="1" applyProtection="1">
      <alignment horizontal="center" vertical="center"/>
      <protection locked="0"/>
    </xf>
    <xf numFmtId="49" fontId="37" fillId="27" borderId="26" xfId="0" applyNumberFormat="1" applyFont="1" applyFill="1" applyBorder="1" applyAlignment="1" applyProtection="1">
      <alignment horizontal="center" vertical="center"/>
      <protection locked="0"/>
    </xf>
    <xf numFmtId="181" fontId="23" fillId="0" borderId="40" xfId="0" applyNumberFormat="1" applyFont="1" applyBorder="1" applyAlignment="1">
      <alignment horizontal="right" vertical="center"/>
    </xf>
    <xf numFmtId="181" fontId="23" fillId="0" borderId="131" xfId="0" applyNumberFormat="1" applyFont="1" applyBorder="1" applyAlignment="1">
      <alignment horizontal="right" vertical="center"/>
    </xf>
    <xf numFmtId="181" fontId="23" fillId="0" borderId="144" xfId="0" applyNumberFormat="1" applyFont="1" applyBorder="1" applyAlignment="1">
      <alignment horizontal="right" vertical="center"/>
    </xf>
    <xf numFmtId="0" fontId="2" fillId="0" borderId="59" xfId="0" applyFont="1" applyBorder="1" applyAlignment="1">
      <alignment/>
    </xf>
    <xf numFmtId="181" fontId="21" fillId="27" borderId="111" xfId="0" applyNumberFormat="1" applyFont="1" applyFill="1" applyBorder="1" applyAlignment="1" applyProtection="1">
      <alignment horizontal="right" vertical="center"/>
      <protection locked="0"/>
    </xf>
    <xf numFmtId="14" fontId="23" fillId="27" borderId="26" xfId="0" applyNumberFormat="1" applyFont="1" applyFill="1" applyBorder="1" applyAlignment="1" applyProtection="1">
      <alignment/>
      <protection locked="0"/>
    </xf>
    <xf numFmtId="0" fontId="2" fillId="0" borderId="145" xfId="0" applyFont="1" applyBorder="1" applyAlignment="1">
      <alignment horizontal="center" vertical="center" wrapText="1"/>
    </xf>
    <xf numFmtId="0" fontId="2" fillId="0" borderId="146" xfId="0" applyFont="1" applyBorder="1" applyAlignment="1">
      <alignment horizontal="center" vertical="center"/>
    </xf>
    <xf numFmtId="0" fontId="2" fillId="0" borderId="147" xfId="0" applyFont="1" applyBorder="1" applyAlignment="1">
      <alignment horizontal="center" vertical="center"/>
    </xf>
    <xf numFmtId="0" fontId="2" fillId="0" borderId="146" xfId="0" applyFont="1" applyBorder="1" applyAlignment="1">
      <alignment horizontal="center" vertical="center" wrapText="1"/>
    </xf>
    <xf numFmtId="0" fontId="37" fillId="0" borderId="109" xfId="0" applyFont="1" applyBorder="1" applyAlignment="1">
      <alignment horizontal="center" vertical="center"/>
    </xf>
    <xf numFmtId="0" fontId="37" fillId="0" borderId="72" xfId="0" applyFont="1" applyBorder="1" applyAlignment="1">
      <alignment horizontal="center" vertical="center"/>
    </xf>
    <xf numFmtId="0" fontId="37" fillId="0" borderId="73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148" xfId="0" applyFont="1" applyBorder="1" applyAlignment="1">
      <alignment horizontal="center" vertical="center"/>
    </xf>
    <xf numFmtId="0" fontId="2" fillId="0" borderId="149" xfId="0" applyFont="1" applyBorder="1" applyAlignment="1">
      <alignment horizontal="center" vertical="center"/>
    </xf>
    <xf numFmtId="0" fontId="37" fillId="27" borderId="150" xfId="0" applyFont="1" applyFill="1" applyBorder="1" applyAlignment="1" applyProtection="1">
      <alignment horizontal="center" vertical="center"/>
      <protection locked="0"/>
    </xf>
    <xf numFmtId="0" fontId="37" fillId="27" borderId="151" xfId="0" applyFont="1" applyFill="1" applyBorder="1" applyAlignment="1" applyProtection="1">
      <alignment horizontal="center" vertical="center"/>
      <protection locked="0"/>
    </xf>
    <xf numFmtId="0" fontId="37" fillId="0" borderId="104" xfId="0" applyFont="1" applyBorder="1" applyAlignment="1">
      <alignment horizontal="center" vertical="center" wrapText="1"/>
    </xf>
    <xf numFmtId="0" fontId="37" fillId="0" borderId="145" xfId="0" applyFont="1" applyBorder="1" applyAlignment="1">
      <alignment horizontal="center" vertical="center" wrapText="1"/>
    </xf>
    <xf numFmtId="0" fontId="37" fillId="0" borderId="104" xfId="0" applyFont="1" applyFill="1" applyBorder="1" applyAlignment="1">
      <alignment horizontal="center" vertical="center"/>
    </xf>
    <xf numFmtId="0" fontId="37" fillId="0" borderId="145" xfId="0" applyFont="1" applyFill="1" applyBorder="1" applyAlignment="1">
      <alignment horizontal="center" vertical="center"/>
    </xf>
    <xf numFmtId="0" fontId="27" fillId="0" borderId="104" xfId="0" applyFont="1" applyFill="1" applyBorder="1" applyAlignment="1">
      <alignment horizontal="center" vertical="center" wrapText="1"/>
    </xf>
    <xf numFmtId="0" fontId="53" fillId="0" borderId="104" xfId="0" applyFont="1" applyFill="1" applyBorder="1" applyAlignment="1">
      <alignment horizontal="center" vertical="center" wrapText="1"/>
    </xf>
    <xf numFmtId="0" fontId="53" fillId="0" borderId="145" xfId="0" applyFont="1" applyFill="1" applyBorder="1" applyAlignment="1">
      <alignment horizontal="center" vertical="center" wrapText="1"/>
    </xf>
    <xf numFmtId="181" fontId="21" fillId="0" borderId="103" xfId="0" applyNumberFormat="1" applyFont="1" applyFill="1" applyBorder="1" applyAlignment="1" applyProtection="1">
      <alignment horizontal="center" vertical="center"/>
      <protection/>
    </xf>
    <xf numFmtId="181" fontId="21" fillId="0" borderId="29" xfId="0" applyNumberFormat="1" applyFont="1" applyFill="1" applyBorder="1" applyAlignment="1" applyProtection="1">
      <alignment horizontal="center" vertical="center"/>
      <protection/>
    </xf>
    <xf numFmtId="181" fontId="21" fillId="0" borderId="106" xfId="0" applyNumberFormat="1" applyFont="1" applyFill="1" applyBorder="1" applyAlignment="1" applyProtection="1">
      <alignment horizontal="center" vertical="center"/>
      <protection/>
    </xf>
    <xf numFmtId="0" fontId="2" fillId="0" borderId="152" xfId="0" applyFont="1" applyBorder="1" applyAlignment="1">
      <alignment horizontal="center" vertical="center" wrapText="1"/>
    </xf>
    <xf numFmtId="0" fontId="2" fillId="0" borderId="153" xfId="0" applyFont="1" applyBorder="1" applyAlignment="1">
      <alignment horizontal="center" vertical="center" wrapText="1"/>
    </xf>
    <xf numFmtId="0" fontId="2" fillId="0" borderId="154" xfId="0" applyFont="1" applyBorder="1" applyAlignment="1">
      <alignment horizontal="center" vertical="center" wrapText="1"/>
    </xf>
    <xf numFmtId="0" fontId="2" fillId="0" borderId="155" xfId="0" applyFont="1" applyBorder="1" applyAlignment="1">
      <alignment horizontal="center" vertical="center" wrapText="1"/>
    </xf>
    <xf numFmtId="0" fontId="2" fillId="0" borderId="104" xfId="0" applyFont="1" applyBorder="1" applyAlignment="1">
      <alignment horizontal="center" vertical="center" wrapText="1"/>
    </xf>
    <xf numFmtId="0" fontId="21" fillId="27" borderId="156" xfId="0" applyFont="1" applyFill="1" applyBorder="1" applyAlignment="1" applyProtection="1">
      <alignment horizontal="left" vertical="center"/>
      <protection locked="0"/>
    </xf>
    <xf numFmtId="0" fontId="21" fillId="27" borderId="157" xfId="0" applyFont="1" applyFill="1" applyBorder="1" applyAlignment="1" applyProtection="1">
      <alignment horizontal="left" vertical="center"/>
      <protection locked="0"/>
    </xf>
    <xf numFmtId="0" fontId="21" fillId="27" borderId="85" xfId="0" applyFont="1" applyFill="1" applyBorder="1" applyAlignment="1" applyProtection="1">
      <alignment horizontal="left" vertical="center"/>
      <protection locked="0"/>
    </xf>
    <xf numFmtId="0" fontId="21" fillId="27" borderId="158" xfId="0" applyFont="1" applyFill="1" applyBorder="1" applyAlignment="1" applyProtection="1">
      <alignment horizontal="left" vertical="center"/>
      <protection locked="0"/>
    </xf>
    <xf numFmtId="0" fontId="2" fillId="0" borderId="104" xfId="0" applyFont="1" applyBorder="1" applyAlignment="1">
      <alignment horizontal="center" vertical="center"/>
    </xf>
    <xf numFmtId="0" fontId="2" fillId="0" borderId="145" xfId="0" applyFont="1" applyBorder="1" applyAlignment="1">
      <alignment horizontal="center" vertical="center"/>
    </xf>
    <xf numFmtId="49" fontId="37" fillId="27" borderId="125" xfId="0" applyNumberFormat="1" applyFont="1" applyFill="1" applyBorder="1" applyAlignment="1" applyProtection="1">
      <alignment horizontal="center" vertical="center"/>
      <protection locked="0"/>
    </xf>
    <xf numFmtId="49" fontId="37" fillId="27" borderId="24" xfId="0" applyNumberFormat="1" applyFont="1" applyFill="1" applyBorder="1" applyAlignment="1" applyProtection="1">
      <alignment horizontal="center" vertical="center"/>
      <protection locked="0"/>
    </xf>
    <xf numFmtId="14" fontId="2" fillId="27" borderId="35" xfId="0" applyNumberFormat="1" applyFont="1" applyFill="1" applyBorder="1" applyAlignment="1" applyProtection="1">
      <alignment horizontal="center" vertical="center"/>
      <protection locked="0"/>
    </xf>
    <xf numFmtId="14" fontId="2" fillId="27" borderId="101" xfId="0" applyNumberFormat="1" applyFont="1" applyFill="1" applyBorder="1" applyAlignment="1" applyProtection="1">
      <alignment horizontal="center" vertical="center"/>
      <protection locked="0"/>
    </xf>
    <xf numFmtId="181" fontId="21" fillId="27" borderId="35" xfId="0" applyNumberFormat="1" applyFont="1" applyFill="1" applyBorder="1" applyAlignment="1" applyProtection="1">
      <alignment horizontal="right" vertical="center"/>
      <protection locked="0"/>
    </xf>
    <xf numFmtId="181" fontId="23" fillId="27" borderId="159" xfId="0" applyNumberFormat="1" applyFont="1" applyFill="1" applyBorder="1" applyAlignment="1" applyProtection="1">
      <alignment horizontal="right" vertical="center"/>
      <protection/>
    </xf>
    <xf numFmtId="181" fontId="21" fillId="27" borderId="160" xfId="0" applyNumberFormat="1" applyFont="1" applyFill="1" applyBorder="1" applyAlignment="1" applyProtection="1">
      <alignment horizontal="right" vertical="center"/>
      <protection locked="0"/>
    </xf>
    <xf numFmtId="181" fontId="21" fillId="27" borderId="161" xfId="0" applyNumberFormat="1" applyFont="1" applyFill="1" applyBorder="1" applyAlignment="1" applyProtection="1">
      <alignment horizontal="right" vertical="center"/>
      <protection locked="0"/>
    </xf>
    <xf numFmtId="181" fontId="21" fillId="27" borderId="15" xfId="0" applyNumberFormat="1" applyFont="1" applyFill="1" applyBorder="1" applyAlignment="1" applyProtection="1">
      <alignment horizontal="right" vertical="center"/>
      <protection locked="0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16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63" xfId="0" applyFont="1" applyBorder="1" applyAlignment="1">
      <alignment horizontal="center" vertical="center"/>
    </xf>
    <xf numFmtId="0" fontId="21" fillId="27" borderId="64" xfId="0" applyFont="1" applyFill="1" applyBorder="1" applyAlignment="1" applyProtection="1">
      <alignment horizontal="left" vertical="center"/>
      <protection locked="0"/>
    </xf>
    <xf numFmtId="0" fontId="21" fillId="27" borderId="164" xfId="0" applyFont="1" applyFill="1" applyBorder="1" applyAlignment="1" applyProtection="1">
      <alignment horizontal="left" vertical="center"/>
      <protection locked="0"/>
    </xf>
    <xf numFmtId="181" fontId="21" fillId="27" borderId="103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quotePrefix="1">
      <alignment horizontal="center" vertical="top"/>
    </xf>
    <xf numFmtId="0" fontId="5" fillId="0" borderId="0" xfId="0" applyFont="1" applyAlignment="1">
      <alignment horizontal="center" vertical="top"/>
    </xf>
    <xf numFmtId="0" fontId="22" fillId="0" borderId="58" xfId="0" applyFont="1" applyBorder="1" applyAlignment="1">
      <alignment vertical="center"/>
    </xf>
    <xf numFmtId="0" fontId="22" fillId="0" borderId="59" xfId="0" applyFont="1" applyBorder="1" applyAlignment="1">
      <alignment vertical="center"/>
    </xf>
    <xf numFmtId="0" fontId="22" fillId="0" borderId="60" xfId="0" applyFont="1" applyBorder="1" applyAlignment="1">
      <alignment vertical="center"/>
    </xf>
    <xf numFmtId="0" fontId="2" fillId="0" borderId="165" xfId="0" applyFont="1" applyBorder="1" applyAlignment="1">
      <alignment horizontal="center" vertical="center" wrapText="1"/>
    </xf>
    <xf numFmtId="14" fontId="2" fillId="27" borderId="117" xfId="0" applyNumberFormat="1" applyFont="1" applyFill="1" applyBorder="1" applyAlignment="1" applyProtection="1">
      <alignment horizontal="center" vertical="center"/>
      <protection locked="0"/>
    </xf>
    <xf numFmtId="14" fontId="2" fillId="27" borderId="160" xfId="0" applyNumberFormat="1" applyFont="1" applyFill="1" applyBorder="1" applyAlignment="1" applyProtection="1">
      <alignment horizontal="center" vertical="center"/>
      <protection locked="0"/>
    </xf>
    <xf numFmtId="0" fontId="21" fillId="27" borderId="160" xfId="0" applyFont="1" applyFill="1" applyBorder="1" applyAlignment="1" applyProtection="1">
      <alignment horizontal="center" vertical="center"/>
      <protection locked="0"/>
    </xf>
    <xf numFmtId="181" fontId="21" fillId="27" borderId="53" xfId="0" applyNumberFormat="1" applyFont="1" applyFill="1" applyBorder="1" applyAlignment="1" applyProtection="1">
      <alignment horizontal="right" vertical="center"/>
      <protection locked="0"/>
    </xf>
    <xf numFmtId="181" fontId="21" fillId="27" borderId="117" xfId="0" applyNumberFormat="1" applyFont="1" applyFill="1" applyBorder="1" applyAlignment="1" applyProtection="1">
      <alignment horizontal="right" vertical="center"/>
      <protection locked="0"/>
    </xf>
    <xf numFmtId="0" fontId="21" fillId="28" borderId="146" xfId="0" applyFont="1" applyFill="1" applyBorder="1" applyAlignment="1" applyProtection="1">
      <alignment horizontal="right" vertical="center"/>
      <protection/>
    </xf>
    <xf numFmtId="0" fontId="21" fillId="28" borderId="166" xfId="0" applyFont="1" applyFill="1" applyBorder="1" applyAlignment="1" applyProtection="1">
      <alignment horizontal="right" vertical="center"/>
      <protection/>
    </xf>
    <xf numFmtId="181" fontId="23" fillId="28" borderId="141" xfId="0" applyNumberFormat="1" applyFont="1" applyFill="1" applyBorder="1" applyAlignment="1" applyProtection="1">
      <alignment horizontal="right" vertical="center"/>
      <protection/>
    </xf>
    <xf numFmtId="181" fontId="23" fillId="28" borderId="20" xfId="0" applyNumberFormat="1" applyFont="1" applyFill="1" applyBorder="1" applyAlignment="1" applyProtection="1">
      <alignment horizontal="right" vertical="center"/>
      <protection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/>
    </xf>
    <xf numFmtId="0" fontId="68" fillId="0" borderId="33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/>
    </xf>
    <xf numFmtId="0" fontId="37" fillId="0" borderId="108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181" fontId="23" fillId="0" borderId="167" xfId="0" applyNumberFormat="1" applyFont="1" applyBorder="1" applyAlignment="1">
      <alignment horizontal="right"/>
    </xf>
    <xf numFmtId="181" fontId="23" fillId="0" borderId="168" xfId="0" applyNumberFormat="1" applyFont="1" applyBorder="1" applyAlignment="1">
      <alignment horizontal="right"/>
    </xf>
    <xf numFmtId="0" fontId="37" fillId="0" borderId="78" xfId="0" applyFont="1" applyBorder="1" applyAlignment="1">
      <alignment horizontal="right" vertical="center" indent="1"/>
    </xf>
    <xf numFmtId="0" fontId="2" fillId="0" borderId="81" xfId="0" applyFont="1" applyBorder="1" applyAlignment="1">
      <alignment horizontal="right" vertical="center" indent="1"/>
    </xf>
    <xf numFmtId="181" fontId="66" fillId="0" borderId="55" xfId="0" applyNumberFormat="1" applyFont="1" applyBorder="1" applyAlignment="1">
      <alignment horizontal="right" vertical="center"/>
    </xf>
    <xf numFmtId="181" fontId="66" fillId="0" borderId="56" xfId="0" applyNumberFormat="1" applyFont="1" applyBorder="1" applyAlignment="1">
      <alignment horizontal="right" vertical="center"/>
    </xf>
    <xf numFmtId="0" fontId="22" fillId="0" borderId="169" xfId="0" applyFont="1" applyBorder="1" applyAlignment="1">
      <alignment horizontal="center"/>
    </xf>
    <xf numFmtId="0" fontId="2" fillId="0" borderId="168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81" fontId="25" fillId="0" borderId="170" xfId="0" applyNumberFormat="1" applyFont="1" applyFill="1" applyBorder="1" applyAlignment="1">
      <alignment horizontal="right"/>
    </xf>
    <xf numFmtId="181" fontId="25" fillId="0" borderId="141" xfId="0" applyNumberFormat="1" applyFont="1" applyFill="1" applyBorder="1" applyAlignment="1">
      <alignment horizontal="right"/>
    </xf>
    <xf numFmtId="181" fontId="25" fillId="0" borderId="171" xfId="0" applyNumberFormat="1" applyFont="1" applyFill="1" applyBorder="1" applyAlignment="1">
      <alignment horizontal="right"/>
    </xf>
    <xf numFmtId="181" fontId="21" fillId="28" borderId="107" xfId="0" applyNumberFormat="1" applyFont="1" applyFill="1" applyBorder="1" applyAlignment="1" applyProtection="1">
      <alignment horizontal="right" vertical="center"/>
      <protection/>
    </xf>
    <xf numFmtId="181" fontId="21" fillId="28" borderId="172" xfId="0" applyNumberFormat="1" applyFont="1" applyFill="1" applyBorder="1" applyAlignment="1" applyProtection="1">
      <alignment horizontal="right" vertical="center"/>
      <protection/>
    </xf>
    <xf numFmtId="181" fontId="23" fillId="0" borderId="115" xfId="0" applyNumberFormat="1" applyFont="1" applyBorder="1" applyAlignment="1" applyProtection="1">
      <alignment horizontal="right" vertical="center"/>
      <protection/>
    </xf>
    <xf numFmtId="181" fontId="23" fillId="0" borderId="173" xfId="0" applyNumberFormat="1" applyFont="1" applyBorder="1" applyAlignment="1" applyProtection="1">
      <alignment horizontal="right" vertical="center"/>
      <protection/>
    </xf>
    <xf numFmtId="181" fontId="23" fillId="0" borderId="174" xfId="0" applyNumberFormat="1" applyFont="1" applyBorder="1" applyAlignment="1" applyProtection="1">
      <alignment horizontal="right" vertical="center"/>
      <protection/>
    </xf>
    <xf numFmtId="0" fontId="21" fillId="0" borderId="146" xfId="0" applyFont="1" applyBorder="1" applyAlignment="1" applyProtection="1">
      <alignment horizontal="right" vertical="center"/>
      <protection/>
    </xf>
    <xf numFmtId="0" fontId="21" fillId="0" borderId="147" xfId="0" applyFont="1" applyBorder="1" applyAlignment="1" applyProtection="1">
      <alignment horizontal="right" vertical="center"/>
      <protection/>
    </xf>
    <xf numFmtId="181" fontId="21" fillId="28" borderId="160" xfId="0" applyNumberFormat="1" applyFont="1" applyFill="1" applyBorder="1" applyAlignment="1" applyProtection="1">
      <alignment horizontal="right" vertical="center"/>
      <protection/>
    </xf>
    <xf numFmtId="181" fontId="21" fillId="28" borderId="53" xfId="0" applyNumberFormat="1" applyFont="1" applyFill="1" applyBorder="1" applyAlignment="1" applyProtection="1">
      <alignment horizontal="right" vertical="center"/>
      <protection/>
    </xf>
    <xf numFmtId="0" fontId="22" fillId="0" borderId="78" xfId="0" applyFont="1" applyBorder="1" applyAlignment="1">
      <alignment vertical="center"/>
    </xf>
    <xf numFmtId="0" fontId="22" fillId="0" borderId="81" xfId="0" applyFont="1" applyBorder="1" applyAlignment="1">
      <alignment vertical="center"/>
    </xf>
    <xf numFmtId="0" fontId="1" fillId="0" borderId="38" xfId="0" applyFont="1" applyBorder="1" applyAlignment="1">
      <alignment/>
    </xf>
    <xf numFmtId="0" fontId="1" fillId="0" borderId="55" xfId="0" applyFont="1" applyBorder="1" applyAlignment="1">
      <alignment/>
    </xf>
    <xf numFmtId="0" fontId="1" fillId="0" borderId="56" xfId="0" applyFont="1" applyBorder="1" applyAlignment="1">
      <alignment/>
    </xf>
    <xf numFmtId="0" fontId="2" fillId="0" borderId="117" xfId="0" applyFont="1" applyBorder="1" applyAlignment="1">
      <alignment horizontal="center" vertical="center"/>
    </xf>
    <xf numFmtId="0" fontId="2" fillId="0" borderId="16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37" fillId="0" borderId="41" xfId="0" applyFont="1" applyBorder="1" applyAlignment="1">
      <alignment horizontal="center" vertical="center"/>
    </xf>
    <xf numFmtId="0" fontId="37" fillId="0" borderId="173" xfId="0" applyFont="1" applyBorder="1" applyAlignment="1">
      <alignment horizontal="center" vertical="center"/>
    </xf>
    <xf numFmtId="0" fontId="37" fillId="0" borderId="110" xfId="0" applyFont="1" applyBorder="1" applyAlignment="1">
      <alignment horizontal="center" vertical="center"/>
    </xf>
    <xf numFmtId="0" fontId="2" fillId="0" borderId="4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3" xfId="0" applyFont="1" applyBorder="1" applyAlignment="1">
      <alignment/>
    </xf>
    <xf numFmtId="0" fontId="21" fillId="27" borderId="26" xfId="0" applyFont="1" applyFill="1" applyBorder="1" applyAlignment="1" applyProtection="1">
      <alignment/>
      <protection locked="0"/>
    </xf>
    <xf numFmtId="0" fontId="21" fillId="27" borderId="61" xfId="0" applyFont="1" applyFill="1" applyBorder="1" applyAlignment="1" applyProtection="1">
      <alignment/>
      <protection locked="0"/>
    </xf>
    <xf numFmtId="20" fontId="21" fillId="27" borderId="26" xfId="0" applyNumberFormat="1" applyFont="1" applyFill="1" applyBorder="1" applyAlignment="1" applyProtection="1">
      <alignment/>
      <protection locked="0"/>
    </xf>
    <xf numFmtId="14" fontId="2" fillId="27" borderId="26" xfId="0" applyNumberFormat="1" applyFont="1" applyFill="1" applyBorder="1" applyAlignment="1" applyProtection="1">
      <alignment/>
      <protection locked="0"/>
    </xf>
    <xf numFmtId="0" fontId="23" fillId="0" borderId="38" xfId="0" applyFont="1" applyBorder="1" applyAlignment="1">
      <alignment vertical="center"/>
    </xf>
    <xf numFmtId="0" fontId="23" fillId="0" borderId="55" xfId="0" applyFont="1" applyBorder="1" applyAlignment="1">
      <alignment vertical="center"/>
    </xf>
    <xf numFmtId="0" fontId="23" fillId="0" borderId="56" xfId="0" applyFont="1" applyBorder="1" applyAlignment="1">
      <alignment vertical="center"/>
    </xf>
    <xf numFmtId="185" fontId="37" fillId="27" borderId="121" xfId="0" applyNumberFormat="1" applyFont="1" applyFill="1" applyBorder="1" applyAlignment="1" applyProtection="1">
      <alignment horizontal="center"/>
      <protection locked="0"/>
    </xf>
    <xf numFmtId="185" fontId="37" fillId="27" borderId="24" xfId="0" applyNumberFormat="1" applyFont="1" applyFill="1" applyBorder="1" applyAlignment="1" applyProtection="1">
      <alignment horizontal="center"/>
      <protection locked="0"/>
    </xf>
    <xf numFmtId="185" fontId="37" fillId="27" borderId="122" xfId="0" applyNumberFormat="1" applyFont="1" applyFill="1" applyBorder="1" applyAlignment="1" applyProtection="1">
      <alignment horizontal="center"/>
      <protection locked="0"/>
    </xf>
    <xf numFmtId="14" fontId="21" fillId="27" borderId="26" xfId="0" applyNumberFormat="1" applyFont="1" applyFill="1" applyBorder="1" applyAlignment="1" applyProtection="1">
      <alignment/>
      <protection locked="0"/>
    </xf>
    <xf numFmtId="0" fontId="2" fillId="0" borderId="26" xfId="0" applyFont="1" applyBorder="1" applyAlignment="1">
      <alignment/>
    </xf>
    <xf numFmtId="0" fontId="23" fillId="0" borderId="0" xfId="0" applyFont="1" applyAlignment="1">
      <alignment vertical="center"/>
    </xf>
    <xf numFmtId="0" fontId="1" fillId="0" borderId="0" xfId="0" applyFont="1" applyAlignment="1">
      <alignment/>
    </xf>
    <xf numFmtId="0" fontId="20" fillId="27" borderId="175" xfId="0" applyFont="1" applyFill="1" applyBorder="1" applyAlignment="1" applyProtection="1">
      <alignment horizontal="right" vertical="center" indent="1"/>
      <protection locked="0"/>
    </xf>
    <xf numFmtId="0" fontId="20" fillId="27" borderId="25" xfId="0" applyFont="1" applyFill="1" applyBorder="1" applyAlignment="1" applyProtection="1">
      <alignment horizontal="right" vertical="center" indent="1"/>
      <protection locked="0"/>
    </xf>
    <xf numFmtId="0" fontId="20" fillId="27" borderId="176" xfId="0" applyFont="1" applyFill="1" applyBorder="1" applyAlignment="1" applyProtection="1">
      <alignment horizontal="right" vertical="center" indent="1"/>
      <protection locked="0"/>
    </xf>
    <xf numFmtId="4" fontId="21" fillId="27" borderId="125" xfId="0" applyNumberFormat="1" applyFont="1" applyFill="1" applyBorder="1" applyAlignment="1" applyProtection="1">
      <alignment horizontal="right" vertical="center" indent="1"/>
      <protection locked="0"/>
    </xf>
    <xf numFmtId="4" fontId="21" fillId="27" borderId="24" xfId="0" applyNumberFormat="1" applyFont="1" applyFill="1" applyBorder="1" applyAlignment="1" applyProtection="1">
      <alignment horizontal="right" vertical="center" indent="1"/>
      <protection locked="0"/>
    </xf>
    <xf numFmtId="4" fontId="21" fillId="27" borderId="122" xfId="0" applyNumberFormat="1" applyFont="1" applyFill="1" applyBorder="1" applyAlignment="1" applyProtection="1">
      <alignment horizontal="right" vertical="center" indent="1"/>
      <protection locked="0"/>
    </xf>
    <xf numFmtId="0" fontId="21" fillId="27" borderId="124" xfId="0" applyFont="1" applyFill="1" applyBorder="1" applyAlignment="1" applyProtection="1">
      <alignment horizontal="right" vertical="center" indent="1"/>
      <protection locked="0"/>
    </xf>
    <xf numFmtId="0" fontId="21" fillId="27" borderId="68" xfId="0" applyFont="1" applyFill="1" applyBorder="1" applyAlignment="1" applyProtection="1">
      <alignment horizontal="right" vertical="center" indent="1"/>
      <protection locked="0"/>
    </xf>
    <xf numFmtId="0" fontId="21" fillId="27" borderId="69" xfId="0" applyFont="1" applyFill="1" applyBorder="1" applyAlignment="1" applyProtection="1">
      <alignment horizontal="right" vertical="center" indent="1"/>
      <protection locked="0"/>
    </xf>
    <xf numFmtId="181" fontId="23" fillId="0" borderId="40" xfId="0" applyNumberFormat="1" applyFont="1" applyBorder="1" applyAlignment="1">
      <alignment horizontal="right"/>
    </xf>
    <xf numFmtId="181" fontId="23" fillId="0" borderId="131" xfId="0" applyNumberFormat="1" applyFont="1" applyBorder="1" applyAlignment="1">
      <alignment horizontal="right"/>
    </xf>
    <xf numFmtId="181" fontId="23" fillId="0" borderId="144" xfId="0" applyNumberFormat="1" applyFont="1" applyBorder="1" applyAlignment="1">
      <alignment horizontal="right"/>
    </xf>
    <xf numFmtId="181" fontId="21" fillId="27" borderId="101" xfId="0" applyNumberFormat="1" applyFont="1" applyFill="1" applyBorder="1" applyAlignment="1" applyProtection="1">
      <alignment horizontal="right"/>
      <protection locked="0"/>
    </xf>
    <xf numFmtId="181" fontId="21" fillId="27" borderId="103" xfId="0" applyNumberFormat="1" applyFont="1" applyFill="1" applyBorder="1" applyAlignment="1" applyProtection="1">
      <alignment horizontal="right"/>
      <protection locked="0"/>
    </xf>
    <xf numFmtId="181" fontId="21" fillId="27" borderId="131" xfId="0" applyNumberFormat="1" applyFont="1" applyFill="1" applyBorder="1" applyAlignment="1" applyProtection="1">
      <alignment horizontal="right"/>
      <protection locked="0"/>
    </xf>
    <xf numFmtId="181" fontId="21" fillId="27" borderId="111" xfId="0" applyNumberFormat="1" applyFont="1" applyFill="1" applyBorder="1" applyAlignment="1" applyProtection="1">
      <alignment horizontal="right"/>
      <protection locked="0"/>
    </xf>
    <xf numFmtId="0" fontId="37" fillId="0" borderId="163" xfId="0" applyFont="1" applyBorder="1" applyAlignment="1">
      <alignment horizontal="center" vertical="center"/>
    </xf>
    <xf numFmtId="0" fontId="37" fillId="0" borderId="146" xfId="0" applyFont="1" applyBorder="1" applyAlignment="1">
      <alignment horizontal="center" vertical="center"/>
    </xf>
    <xf numFmtId="0" fontId="37" fillId="0" borderId="166" xfId="0" applyFont="1" applyBorder="1" applyAlignment="1">
      <alignment horizontal="center" vertical="center"/>
    </xf>
    <xf numFmtId="0" fontId="23" fillId="0" borderId="87" xfId="0" applyFont="1" applyFill="1" applyBorder="1" applyAlignment="1" applyProtection="1">
      <alignment/>
      <protection/>
    </xf>
    <xf numFmtId="0" fontId="23" fillId="0" borderId="72" xfId="0" applyFont="1" applyFill="1" applyBorder="1" applyAlignment="1" applyProtection="1">
      <alignment/>
      <protection/>
    </xf>
    <xf numFmtId="0" fontId="23" fillId="0" borderId="73" xfId="0" applyFont="1" applyFill="1" applyBorder="1" applyAlignment="1" applyProtection="1">
      <alignment/>
      <protection/>
    </xf>
    <xf numFmtId="181" fontId="23" fillId="0" borderId="117" xfId="0" applyNumberFormat="1" applyFont="1" applyBorder="1" applyAlignment="1">
      <alignment horizontal="right" vertical="center"/>
    </xf>
    <xf numFmtId="181" fontId="23" fillId="0" borderId="160" xfId="0" applyNumberFormat="1" applyFont="1" applyBorder="1" applyAlignment="1">
      <alignment horizontal="right" vertical="center"/>
    </xf>
    <xf numFmtId="181" fontId="23" fillId="0" borderId="161" xfId="0" applyNumberFormat="1" applyFont="1" applyBorder="1" applyAlignment="1">
      <alignment horizontal="right" vertical="center"/>
    </xf>
    <xf numFmtId="0" fontId="21" fillId="27" borderId="40" xfId="0" applyFont="1" applyFill="1" applyBorder="1" applyAlignment="1" applyProtection="1">
      <alignment horizontal="center" vertical="center"/>
      <protection locked="0"/>
    </xf>
    <xf numFmtId="0" fontId="21" fillId="27" borderId="131" xfId="0" applyFont="1" applyFill="1" applyBorder="1" applyAlignment="1" applyProtection="1">
      <alignment horizontal="center" vertical="center"/>
      <protection locked="0"/>
    </xf>
    <xf numFmtId="0" fontId="21" fillId="27" borderId="35" xfId="0" applyFont="1" applyFill="1" applyBorder="1" applyAlignment="1" applyProtection="1">
      <alignment horizontal="center" vertical="center"/>
      <protection locked="0"/>
    </xf>
    <xf numFmtId="181" fontId="23" fillId="0" borderId="35" xfId="0" applyNumberFormat="1" applyFont="1" applyBorder="1" applyAlignment="1">
      <alignment horizontal="right"/>
    </xf>
    <xf numFmtId="181" fontId="23" fillId="0" borderId="101" xfId="0" applyNumberFormat="1" applyFont="1" applyBorder="1" applyAlignment="1">
      <alignment horizontal="right"/>
    </xf>
    <xf numFmtId="181" fontId="23" fillId="0" borderId="15" xfId="0" applyNumberFormat="1" applyFont="1" applyBorder="1" applyAlignment="1">
      <alignment horizontal="right"/>
    </xf>
    <xf numFmtId="0" fontId="21" fillId="27" borderId="101" xfId="0" applyNumberFormat="1" applyFont="1" applyFill="1" applyBorder="1" applyAlignment="1" applyProtection="1">
      <alignment horizontal="center"/>
      <protection locked="0"/>
    </xf>
    <xf numFmtId="0" fontId="21" fillId="27" borderId="131" xfId="0" applyNumberFormat="1" applyFont="1" applyFill="1" applyBorder="1" applyAlignment="1" applyProtection="1">
      <alignment horizontal="center"/>
      <protection locked="0"/>
    </xf>
    <xf numFmtId="181" fontId="21" fillId="27" borderId="160" xfId="0" applyNumberFormat="1" applyFont="1" applyFill="1" applyBorder="1" applyAlignment="1" applyProtection="1">
      <alignment horizontal="right"/>
      <protection locked="0"/>
    </xf>
    <xf numFmtId="181" fontId="21" fillId="27" borderId="53" xfId="0" applyNumberFormat="1" applyFont="1" applyFill="1" applyBorder="1" applyAlignment="1" applyProtection="1">
      <alignment horizontal="right"/>
      <protection locked="0"/>
    </xf>
    <xf numFmtId="0" fontId="62" fillId="0" borderId="78" xfId="0" applyFont="1" applyBorder="1" applyAlignment="1">
      <alignment vertical="center"/>
    </xf>
    <xf numFmtId="0" fontId="62" fillId="0" borderId="81" xfId="0" applyFont="1" applyBorder="1" applyAlignment="1">
      <alignment vertical="center"/>
    </xf>
    <xf numFmtId="0" fontId="62" fillId="0" borderId="77" xfId="0" applyFont="1" applyBorder="1" applyAlignment="1">
      <alignment vertical="center"/>
    </xf>
    <xf numFmtId="0" fontId="37" fillId="0" borderId="34" xfId="0" applyFont="1" applyBorder="1" applyAlignment="1">
      <alignment horizontal="center" vertical="center"/>
    </xf>
    <xf numFmtId="0" fontId="37" fillId="0" borderId="108" xfId="0" applyFont="1" applyBorder="1" applyAlignment="1">
      <alignment horizontal="center" vertical="center"/>
    </xf>
    <xf numFmtId="0" fontId="37" fillId="0" borderId="148" xfId="0" applyFont="1" applyBorder="1" applyAlignment="1">
      <alignment horizontal="center" vertical="center"/>
    </xf>
    <xf numFmtId="0" fontId="37" fillId="0" borderId="149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77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21" fillId="27" borderId="160" xfId="0" applyNumberFormat="1" applyFont="1" applyFill="1" applyBorder="1" applyAlignment="1" applyProtection="1">
      <alignment horizontal="center"/>
      <protection locked="0"/>
    </xf>
    <xf numFmtId="181" fontId="23" fillId="0" borderId="117" xfId="0" applyNumberFormat="1" applyFont="1" applyBorder="1" applyAlignment="1">
      <alignment horizontal="right"/>
    </xf>
    <xf numFmtId="181" fontId="23" fillId="0" borderId="160" xfId="0" applyNumberFormat="1" applyFont="1" applyBorder="1" applyAlignment="1">
      <alignment horizontal="right"/>
    </xf>
    <xf numFmtId="181" fontId="23" fillId="0" borderId="161" xfId="0" applyNumberFormat="1" applyFont="1" applyBorder="1" applyAlignment="1">
      <alignment horizontal="right"/>
    </xf>
    <xf numFmtId="0" fontId="21" fillId="27" borderId="35" xfId="0" applyFont="1" applyFill="1" applyBorder="1" applyAlignment="1" applyProtection="1">
      <alignment horizontal="center"/>
      <protection locked="0"/>
    </xf>
    <xf numFmtId="0" fontId="21" fillId="27" borderId="101" xfId="0" applyFont="1" applyFill="1" applyBorder="1" applyAlignment="1" applyProtection="1">
      <alignment horizontal="center"/>
      <protection locked="0"/>
    </xf>
    <xf numFmtId="0" fontId="2" fillId="0" borderId="58" xfId="0" applyFont="1" applyBorder="1" applyAlignment="1">
      <alignment/>
    </xf>
    <xf numFmtId="0" fontId="2" fillId="0" borderId="60" xfId="0" applyFont="1" applyBorder="1" applyAlignment="1">
      <alignment/>
    </xf>
    <xf numFmtId="181" fontId="23" fillId="0" borderId="169" xfId="0" applyNumberFormat="1" applyFont="1" applyBorder="1" applyAlignment="1">
      <alignment horizontal="right"/>
    </xf>
    <xf numFmtId="181" fontId="21" fillId="27" borderId="149" xfId="0" applyNumberFormat="1" applyFont="1" applyFill="1" applyBorder="1" applyAlignment="1" applyProtection="1">
      <alignment horizontal="right" vertical="center"/>
      <protection locked="0"/>
    </xf>
    <xf numFmtId="181" fontId="21" fillId="27" borderId="177" xfId="0" applyNumberFormat="1" applyFont="1" applyFill="1" applyBorder="1" applyAlignment="1" applyProtection="1">
      <alignment horizontal="right" vertical="center"/>
      <protection locked="0"/>
    </xf>
    <xf numFmtId="0" fontId="2" fillId="0" borderId="178" xfId="0" applyFont="1" applyBorder="1" applyAlignment="1">
      <alignment horizontal="center" vertical="center"/>
    </xf>
    <xf numFmtId="186" fontId="21" fillId="27" borderId="160" xfId="0" applyNumberFormat="1" applyFont="1" applyFill="1" applyBorder="1" applyAlignment="1" applyProtection="1">
      <alignment horizontal="center" vertical="center"/>
      <protection locked="0"/>
    </xf>
    <xf numFmtId="181" fontId="23" fillId="27" borderId="179" xfId="0" applyNumberFormat="1" applyFont="1" applyFill="1" applyBorder="1" applyAlignment="1" applyProtection="1">
      <alignment horizontal="right" vertical="center"/>
      <protection/>
    </xf>
    <xf numFmtId="181" fontId="23" fillId="27" borderId="180" xfId="0" applyNumberFormat="1" applyFont="1" applyFill="1" applyBorder="1" applyAlignment="1" applyProtection="1">
      <alignment horizontal="right" vertical="center"/>
      <protection/>
    </xf>
    <xf numFmtId="0" fontId="21" fillId="27" borderId="123" xfId="0" applyFont="1" applyFill="1" applyBorder="1" applyAlignment="1" applyProtection="1">
      <alignment horizontal="center" vertical="center"/>
      <protection locked="0"/>
    </xf>
    <xf numFmtId="0" fontId="21" fillId="27" borderId="29" xfId="0" applyFont="1" applyFill="1" applyBorder="1" applyAlignment="1" applyProtection="1">
      <alignment horizontal="center" vertical="center"/>
      <protection locked="0"/>
    </xf>
    <xf numFmtId="0" fontId="21" fillId="27" borderId="106" xfId="0" applyFont="1" applyFill="1" applyBorder="1" applyAlignment="1" applyProtection="1">
      <alignment horizontal="center" vertical="center"/>
      <protection locked="0"/>
    </xf>
    <xf numFmtId="181" fontId="21" fillId="27" borderId="29" xfId="0" applyNumberFormat="1" applyFont="1" applyFill="1" applyBorder="1" applyAlignment="1" applyProtection="1">
      <alignment horizontal="right" vertical="center"/>
      <protection locked="0"/>
    </xf>
    <xf numFmtId="181" fontId="21" fillId="27" borderId="106" xfId="0" applyNumberFormat="1" applyFont="1" applyFill="1" applyBorder="1" applyAlignment="1" applyProtection="1">
      <alignment horizontal="right" vertical="center"/>
      <protection locked="0"/>
    </xf>
    <xf numFmtId="181" fontId="21" fillId="27" borderId="21" xfId="0" applyNumberFormat="1" applyFont="1" applyFill="1" applyBorder="1" applyAlignment="1" applyProtection="1">
      <alignment horizontal="right" vertical="center"/>
      <protection locked="0"/>
    </xf>
    <xf numFmtId="0" fontId="21" fillId="0" borderId="117" xfId="0" applyFont="1" applyBorder="1" applyAlignment="1">
      <alignment horizontal="center" vertical="center"/>
    </xf>
    <xf numFmtId="0" fontId="21" fillId="0" borderId="16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4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8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185" fontId="37" fillId="27" borderId="181" xfId="0" applyNumberFormat="1" applyFont="1" applyFill="1" applyBorder="1" applyAlignment="1" applyProtection="1">
      <alignment horizontal="center"/>
      <protection locked="0"/>
    </xf>
    <xf numFmtId="185" fontId="37" fillId="27" borderId="26" xfId="0" applyNumberFormat="1" applyFont="1" applyFill="1" applyBorder="1" applyAlignment="1" applyProtection="1">
      <alignment horizontal="center"/>
      <protection locked="0"/>
    </xf>
    <xf numFmtId="185" fontId="37" fillId="27" borderId="65" xfId="0" applyNumberFormat="1" applyFont="1" applyFill="1" applyBorder="1" applyAlignment="1" applyProtection="1">
      <alignment horizontal="center"/>
      <protection locked="0"/>
    </xf>
    <xf numFmtId="0" fontId="37" fillId="0" borderId="182" xfId="0" applyFont="1" applyFill="1" applyBorder="1" applyAlignment="1" applyProtection="1">
      <alignment horizontal="center" vertical="center"/>
      <protection/>
    </xf>
    <xf numFmtId="0" fontId="21" fillId="27" borderId="40" xfId="0" applyFont="1" applyFill="1" applyBorder="1" applyAlignment="1" applyProtection="1">
      <alignment horizontal="center"/>
      <protection locked="0"/>
    </xf>
    <xf numFmtId="0" fontId="21" fillId="27" borderId="131" xfId="0" applyFont="1" applyFill="1" applyBorder="1" applyAlignment="1" applyProtection="1">
      <alignment horizontal="center"/>
      <protection locked="0"/>
    </xf>
    <xf numFmtId="0" fontId="2" fillId="0" borderId="78" xfId="0" applyFont="1" applyBorder="1" applyAlignment="1">
      <alignment vertical="center"/>
    </xf>
    <xf numFmtId="0" fontId="2" fillId="0" borderId="81" xfId="0" applyFont="1" applyBorder="1" applyAlignment="1">
      <alignment vertical="center"/>
    </xf>
    <xf numFmtId="0" fontId="2" fillId="0" borderId="77" xfId="0" applyFont="1" applyBorder="1" applyAlignment="1">
      <alignment vertical="center"/>
    </xf>
    <xf numFmtId="0" fontId="22" fillId="0" borderId="77" xfId="0" applyFont="1" applyBorder="1" applyAlignment="1">
      <alignment vertical="center"/>
    </xf>
    <xf numFmtId="181" fontId="21" fillId="0" borderId="182" xfId="0" applyNumberFormat="1" applyFont="1" applyFill="1" applyBorder="1" applyAlignment="1" applyProtection="1">
      <alignment horizontal="center" vertical="center"/>
      <protection/>
    </xf>
    <xf numFmtId="0" fontId="21" fillId="0" borderId="117" xfId="0" applyFont="1" applyBorder="1" applyAlignment="1">
      <alignment horizontal="center"/>
    </xf>
    <xf numFmtId="0" fontId="21" fillId="0" borderId="160" xfId="0" applyFont="1" applyBorder="1" applyAlignment="1">
      <alignment horizontal="center"/>
    </xf>
    <xf numFmtId="181" fontId="21" fillId="0" borderId="111" xfId="0" applyNumberFormat="1" applyFont="1" applyFill="1" applyBorder="1" applyAlignment="1" applyProtection="1">
      <alignment horizontal="center" vertical="center"/>
      <protection/>
    </xf>
    <xf numFmtId="181" fontId="21" fillId="0" borderId="112" xfId="0" applyNumberFormat="1" applyFont="1" applyFill="1" applyBorder="1" applyAlignment="1" applyProtection="1">
      <alignment horizontal="center" vertical="center"/>
      <protection/>
    </xf>
    <xf numFmtId="181" fontId="21" fillId="0" borderId="113" xfId="0" applyNumberFormat="1" applyFont="1" applyFill="1" applyBorder="1" applyAlignment="1" applyProtection="1">
      <alignment horizontal="center" vertical="center"/>
      <protection/>
    </xf>
    <xf numFmtId="181" fontId="21" fillId="0" borderId="150" xfId="0" applyNumberFormat="1" applyFont="1" applyFill="1" applyBorder="1" applyAlignment="1" applyProtection="1">
      <alignment horizontal="center" vertical="center"/>
      <protection/>
    </xf>
    <xf numFmtId="181" fontId="21" fillId="0" borderId="151" xfId="0" applyNumberFormat="1" applyFont="1" applyFill="1" applyBorder="1" applyAlignment="1" applyProtection="1">
      <alignment horizontal="center" vertical="center"/>
      <protection/>
    </xf>
    <xf numFmtId="181" fontId="21" fillId="0" borderId="183" xfId="0" applyNumberFormat="1" applyFont="1" applyFill="1" applyBorder="1" applyAlignment="1" applyProtection="1">
      <alignment horizontal="center" vertical="center"/>
      <protection/>
    </xf>
    <xf numFmtId="0" fontId="20" fillId="27" borderId="124" xfId="0" applyFont="1" applyFill="1" applyBorder="1" applyAlignment="1" applyProtection="1">
      <alignment horizontal="right" vertical="center" wrapText="1" indent="1"/>
      <protection locked="0"/>
    </xf>
    <xf numFmtId="0" fontId="20" fillId="27" borderId="68" xfId="0" applyFont="1" applyFill="1" applyBorder="1" applyAlignment="1" applyProtection="1">
      <alignment horizontal="right" vertical="center" wrapText="1" indent="1"/>
      <protection locked="0"/>
    </xf>
    <xf numFmtId="0" fontId="20" fillId="27" borderId="120" xfId="0" applyFont="1" applyFill="1" applyBorder="1" applyAlignment="1" applyProtection="1">
      <alignment horizontal="right" vertical="center" wrapText="1" indent="1"/>
      <protection locked="0"/>
    </xf>
    <xf numFmtId="0" fontId="20" fillId="27" borderId="175" xfId="0" applyFont="1" applyFill="1" applyBorder="1" applyAlignment="1" applyProtection="1">
      <alignment horizontal="right" vertical="center" wrapText="1" indent="1"/>
      <protection locked="0"/>
    </xf>
    <xf numFmtId="0" fontId="20" fillId="27" borderId="25" xfId="0" applyFont="1" applyFill="1" applyBorder="1" applyAlignment="1" applyProtection="1">
      <alignment horizontal="right" vertical="center" wrapText="1" indent="1"/>
      <protection locked="0"/>
    </xf>
    <xf numFmtId="0" fontId="20" fillId="27" borderId="176" xfId="0" applyFont="1" applyFill="1" applyBorder="1" applyAlignment="1" applyProtection="1">
      <alignment horizontal="right" vertical="center" wrapText="1" indent="1"/>
      <protection locked="0"/>
    </xf>
    <xf numFmtId="14" fontId="20" fillId="27" borderId="175" xfId="0" applyNumberFormat="1" applyFont="1" applyFill="1" applyBorder="1" applyAlignment="1" applyProtection="1">
      <alignment horizontal="right" vertical="center" wrapText="1" indent="1"/>
      <protection locked="0"/>
    </xf>
    <xf numFmtId="14" fontId="20" fillId="27" borderId="25" xfId="0" applyNumberFormat="1" applyFont="1" applyFill="1" applyBorder="1" applyAlignment="1" applyProtection="1">
      <alignment horizontal="right" vertical="center" wrapText="1" indent="1"/>
      <protection locked="0"/>
    </xf>
    <xf numFmtId="14" fontId="20" fillId="27" borderId="176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84" xfId="0" applyFont="1" applyFill="1" applyBorder="1" applyAlignment="1" applyProtection="1">
      <alignment horizontal="right" vertical="center" indent="1"/>
      <protection/>
    </xf>
    <xf numFmtId="0" fontId="2" fillId="0" borderId="25" xfId="0" applyFont="1" applyFill="1" applyBorder="1" applyAlignment="1" applyProtection="1">
      <alignment horizontal="right" vertical="center" indent="1"/>
      <protection/>
    </xf>
    <xf numFmtId="0" fontId="2" fillId="0" borderId="176" xfId="0" applyFont="1" applyFill="1" applyBorder="1" applyAlignment="1" applyProtection="1">
      <alignment horizontal="right" vertical="center" indent="1"/>
      <protection/>
    </xf>
    <xf numFmtId="0" fontId="20" fillId="27" borderId="124" xfId="0" applyFont="1" applyFill="1" applyBorder="1" applyAlignment="1" applyProtection="1">
      <alignment horizontal="right" vertical="center" indent="1"/>
      <protection locked="0"/>
    </xf>
    <xf numFmtId="0" fontId="20" fillId="27" borderId="68" xfId="0" applyFont="1" applyFill="1" applyBorder="1" applyAlignment="1" applyProtection="1">
      <alignment horizontal="right" vertical="center" indent="1"/>
      <protection locked="0"/>
    </xf>
    <xf numFmtId="0" fontId="20" fillId="27" borderId="120" xfId="0" applyFont="1" applyFill="1" applyBorder="1" applyAlignment="1" applyProtection="1">
      <alignment horizontal="right" vertical="center" indent="1"/>
      <protection locked="0"/>
    </xf>
    <xf numFmtId="14" fontId="21" fillId="27" borderId="175" xfId="0" applyNumberFormat="1" applyFont="1" applyFill="1" applyBorder="1" applyAlignment="1" applyProtection="1">
      <alignment horizontal="right" vertical="center" indent="1"/>
      <protection locked="0"/>
    </xf>
    <xf numFmtId="14" fontId="21" fillId="27" borderId="25" xfId="0" applyNumberFormat="1" applyFont="1" applyFill="1" applyBorder="1" applyAlignment="1" applyProtection="1">
      <alignment horizontal="right" vertical="center" indent="1"/>
      <protection locked="0"/>
    </xf>
    <xf numFmtId="14" fontId="21" fillId="27" borderId="176" xfId="0" applyNumberFormat="1" applyFont="1" applyFill="1" applyBorder="1" applyAlignment="1" applyProtection="1">
      <alignment horizontal="right" vertical="center" indent="1"/>
      <protection locked="0"/>
    </xf>
    <xf numFmtId="0" fontId="55" fillId="0" borderId="185" xfId="0" applyFont="1" applyFill="1" applyBorder="1" applyAlignment="1" applyProtection="1">
      <alignment horizontal="right" vertical="center" indent="1"/>
      <protection/>
    </xf>
    <xf numFmtId="0" fontId="55" fillId="0" borderId="186" xfId="0" applyFont="1" applyFill="1" applyBorder="1" applyAlignment="1" applyProtection="1">
      <alignment horizontal="right" vertical="center" indent="1"/>
      <protection/>
    </xf>
    <xf numFmtId="0" fontId="55" fillId="0" borderId="187" xfId="0" applyFont="1" applyFill="1" applyBorder="1" applyAlignment="1" applyProtection="1">
      <alignment horizontal="right" vertical="center" indent="1"/>
      <protection/>
    </xf>
    <xf numFmtId="0" fontId="37" fillId="0" borderId="123" xfId="0" applyFont="1" applyFill="1" applyBorder="1" applyAlignment="1" applyProtection="1">
      <alignment horizontal="left" vertical="center" wrapText="1"/>
      <protection/>
    </xf>
    <xf numFmtId="0" fontId="37" fillId="0" borderId="29" xfId="0" applyFont="1" applyFill="1" applyBorder="1" applyAlignment="1" applyProtection="1">
      <alignment horizontal="left" vertical="center" wrapText="1"/>
      <protection/>
    </xf>
    <xf numFmtId="0" fontId="37" fillId="0" borderId="21" xfId="0" applyFont="1" applyFill="1" applyBorder="1" applyAlignment="1" applyProtection="1">
      <alignment horizontal="left" vertical="center" wrapText="1"/>
      <protection/>
    </xf>
    <xf numFmtId="14" fontId="2" fillId="0" borderId="184" xfId="0" applyNumberFormat="1" applyFont="1" applyFill="1" applyBorder="1" applyAlignment="1" applyProtection="1">
      <alignment horizontal="right" vertical="center" indent="1"/>
      <protection/>
    </xf>
    <xf numFmtId="14" fontId="2" fillId="0" borderId="25" xfId="0" applyNumberFormat="1" applyFont="1" applyFill="1" applyBorder="1" applyAlignment="1" applyProtection="1">
      <alignment horizontal="right" vertical="center" indent="1"/>
      <protection/>
    </xf>
    <xf numFmtId="14" fontId="2" fillId="0" borderId="176" xfId="0" applyNumberFormat="1" applyFont="1" applyFill="1" applyBorder="1" applyAlignment="1" applyProtection="1">
      <alignment horizontal="right" vertical="center" indent="1"/>
      <protection/>
    </xf>
    <xf numFmtId="0" fontId="2" fillId="0" borderId="188" xfId="0" applyFont="1" applyBorder="1" applyAlignment="1" applyProtection="1">
      <alignment horizontal="left" vertical="center" indent="1"/>
      <protection locked="0"/>
    </xf>
    <xf numFmtId="0" fontId="2" fillId="0" borderId="186" xfId="0" applyFont="1" applyBorder="1" applyAlignment="1" applyProtection="1">
      <alignment horizontal="left" vertical="center" indent="1"/>
      <protection locked="0"/>
    </xf>
    <xf numFmtId="0" fontId="2" fillId="0" borderId="189" xfId="0" applyFont="1" applyBorder="1" applyAlignment="1" applyProtection="1">
      <alignment horizontal="left" vertical="center" indent="1"/>
      <protection locked="0"/>
    </xf>
    <xf numFmtId="14" fontId="2" fillId="0" borderId="125" xfId="0" applyNumberFormat="1" applyFont="1" applyBorder="1" applyAlignment="1" applyProtection="1">
      <alignment horizontal="left" vertical="center" indent="1"/>
      <protection locked="0"/>
    </xf>
    <xf numFmtId="14" fontId="2" fillId="0" borderId="24" xfId="0" applyNumberFormat="1" applyFont="1" applyBorder="1" applyAlignment="1" applyProtection="1">
      <alignment horizontal="left" vertical="center" indent="1"/>
      <protection locked="0"/>
    </xf>
    <xf numFmtId="14" fontId="2" fillId="0" borderId="126" xfId="0" applyNumberFormat="1" applyFont="1" applyBorder="1" applyAlignment="1" applyProtection="1">
      <alignment horizontal="left" vertical="center" indent="1"/>
      <protection locked="0"/>
    </xf>
    <xf numFmtId="0" fontId="21" fillId="27" borderId="175" xfId="0" applyFont="1" applyFill="1" applyBorder="1" applyAlignment="1" applyProtection="1">
      <alignment horizontal="right" vertical="center" indent="1"/>
      <protection locked="0"/>
    </xf>
    <xf numFmtId="0" fontId="21" fillId="27" borderId="25" xfId="0" applyFont="1" applyFill="1" applyBorder="1" applyAlignment="1" applyProtection="1">
      <alignment horizontal="right" vertical="center" indent="1"/>
      <protection locked="0"/>
    </xf>
    <xf numFmtId="0" fontId="21" fillId="27" borderId="74" xfId="0" applyFont="1" applyFill="1" applyBorder="1" applyAlignment="1" applyProtection="1">
      <alignment horizontal="right" vertical="center" indent="1"/>
      <protection locked="0"/>
    </xf>
    <xf numFmtId="0" fontId="2" fillId="0" borderId="26" xfId="0" applyFont="1" applyBorder="1" applyAlignment="1">
      <alignment/>
    </xf>
    <xf numFmtId="0" fontId="2" fillId="0" borderId="125" xfId="0" applyFont="1" applyFill="1" applyBorder="1" applyAlignment="1" applyProtection="1">
      <alignment horizontal="left" vertical="center" wrapText="1" indent="1"/>
      <protection locked="0"/>
    </xf>
    <xf numFmtId="0" fontId="2" fillId="0" borderId="24" xfId="0" applyFont="1" applyFill="1" applyBorder="1" applyAlignment="1" applyProtection="1">
      <alignment horizontal="left" vertical="center" wrapText="1" indent="1"/>
      <protection locked="0"/>
    </xf>
    <xf numFmtId="0" fontId="2" fillId="0" borderId="122" xfId="0" applyFont="1" applyFill="1" applyBorder="1" applyAlignment="1" applyProtection="1">
      <alignment horizontal="left" vertical="center" wrapText="1" indent="1"/>
      <protection locked="0"/>
    </xf>
    <xf numFmtId="4" fontId="21" fillId="27" borderId="125" xfId="0" applyNumberFormat="1" applyFont="1" applyFill="1" applyBorder="1" applyAlignment="1" applyProtection="1">
      <alignment horizontal="right" vertical="center" wrapText="1" indent="1"/>
      <protection locked="0"/>
    </xf>
    <xf numFmtId="4" fontId="21" fillId="27" borderId="24" xfId="0" applyNumberFormat="1" applyFont="1" applyFill="1" applyBorder="1" applyAlignment="1" applyProtection="1">
      <alignment horizontal="right" vertical="center" wrapText="1" indent="1"/>
      <protection locked="0"/>
    </xf>
    <xf numFmtId="4" fontId="21" fillId="27" borderId="122" xfId="0" applyNumberFormat="1" applyFont="1" applyFill="1" applyBorder="1" applyAlignment="1" applyProtection="1">
      <alignment horizontal="right" vertical="center" wrapText="1" indent="1"/>
      <protection locked="0"/>
    </xf>
    <xf numFmtId="4" fontId="21" fillId="27" borderId="126" xfId="0" applyNumberFormat="1" applyFont="1" applyFill="1" applyBorder="1" applyAlignment="1" applyProtection="1">
      <alignment horizontal="right" vertical="center" indent="1"/>
      <protection locked="0"/>
    </xf>
    <xf numFmtId="0" fontId="21" fillId="27" borderId="26" xfId="0" applyFont="1" applyFill="1" applyBorder="1" applyAlignment="1" applyProtection="1">
      <alignment horizontal="left" indent="1"/>
      <protection locked="0"/>
    </xf>
    <xf numFmtId="0" fontId="20" fillId="27" borderId="26" xfId="0" applyFont="1" applyFill="1" applyBorder="1" applyAlignment="1" applyProtection="1">
      <alignment horizontal="left"/>
      <protection locked="0"/>
    </xf>
    <xf numFmtId="0" fontId="53" fillId="0" borderId="0" xfId="0" applyFont="1" applyAlignment="1">
      <alignment/>
    </xf>
    <xf numFmtId="0" fontId="21" fillId="0" borderId="0" xfId="0" applyFont="1" applyAlignment="1">
      <alignment vertical="center"/>
    </xf>
    <xf numFmtId="0" fontId="27" fillId="0" borderId="0" xfId="0" applyFont="1" applyAlignment="1">
      <alignment/>
    </xf>
    <xf numFmtId="14" fontId="21" fillId="27" borderId="26" xfId="0" applyNumberFormat="1" applyFont="1" applyFill="1" applyBorder="1" applyAlignment="1" applyProtection="1">
      <alignment horizontal="left" indent="1"/>
      <protection locked="0"/>
    </xf>
    <xf numFmtId="0" fontId="37" fillId="0" borderId="0" xfId="0" applyFont="1" applyAlignment="1">
      <alignment horizontal="center"/>
    </xf>
    <xf numFmtId="0" fontId="21" fillId="27" borderId="25" xfId="0" applyFont="1" applyFill="1" applyBorder="1" applyAlignment="1" applyProtection="1">
      <alignment horizontal="center"/>
      <protection locked="0"/>
    </xf>
    <xf numFmtId="0" fontId="21" fillId="27" borderId="25" xfId="0" applyFont="1" applyFill="1" applyBorder="1" applyAlignment="1" applyProtection="1">
      <alignment horizontal="left"/>
      <protection locked="0"/>
    </xf>
    <xf numFmtId="0" fontId="21" fillId="0" borderId="0" xfId="0" applyFont="1" applyBorder="1" applyAlignment="1">
      <alignment vertical="center"/>
    </xf>
    <xf numFmtId="0" fontId="51" fillId="0" borderId="23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22" fillId="29" borderId="26" xfId="0" applyFont="1" applyFill="1" applyBorder="1" applyAlignment="1" applyProtection="1">
      <alignment horizontal="left"/>
      <protection/>
    </xf>
    <xf numFmtId="0" fontId="21" fillId="29" borderId="26" xfId="0" applyFont="1" applyFill="1" applyBorder="1" applyAlignment="1" applyProtection="1">
      <alignment horizontal="left"/>
      <protection/>
    </xf>
    <xf numFmtId="0" fontId="21" fillId="27" borderId="26" xfId="0" applyFont="1" applyFill="1" applyBorder="1" applyAlignment="1" applyProtection="1">
      <alignment horizontal="center"/>
      <protection locked="0"/>
    </xf>
    <xf numFmtId="0" fontId="21" fillId="27" borderId="26" xfId="0" applyFont="1" applyFill="1" applyBorder="1" applyAlignment="1" applyProtection="1">
      <alignment horizontal="left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volení soukr.vozidla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">
    <dxf>
      <font>
        <color indexed="9"/>
      </font>
      <fill>
        <patternFill patternType="solid">
          <bgColor indexed="64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1</xdr:row>
      <xdr:rowOff>9525</xdr:rowOff>
    </xdr:from>
    <xdr:to>
      <xdr:col>2</xdr:col>
      <xdr:colOff>276225</xdr:colOff>
      <xdr:row>4</xdr:row>
      <xdr:rowOff>38100</xdr:rowOff>
    </xdr:to>
    <xdr:pic>
      <xdr:nvPicPr>
        <xdr:cNvPr id="1" name="Picture 19" descr="PF_300_25_grey_t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42900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85725</xdr:rowOff>
    </xdr:from>
    <xdr:to>
      <xdr:col>2</xdr:col>
      <xdr:colOff>200025</xdr:colOff>
      <xdr:row>5</xdr:row>
      <xdr:rowOff>57150</xdr:rowOff>
    </xdr:to>
    <xdr:pic>
      <xdr:nvPicPr>
        <xdr:cNvPr id="1" name="Picture 62" descr="PF_300_25_grey_t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95275"/>
          <a:ext cx="638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28575</xdr:rowOff>
    </xdr:from>
    <xdr:to>
      <xdr:col>3</xdr:col>
      <xdr:colOff>161925</xdr:colOff>
      <xdr:row>4</xdr:row>
      <xdr:rowOff>95250</xdr:rowOff>
    </xdr:to>
    <xdr:pic>
      <xdr:nvPicPr>
        <xdr:cNvPr id="1" name="Picture 22" descr="PF_300_25_grey_t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95325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13</xdr:row>
      <xdr:rowOff>85725</xdr:rowOff>
    </xdr:from>
    <xdr:to>
      <xdr:col>11</xdr:col>
      <xdr:colOff>257175</xdr:colOff>
      <xdr:row>18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029200" y="2409825"/>
          <a:ext cx="628650" cy="7429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46800" anchor="ctr"/>
        <a:p>
          <a:pPr algn="ctr">
            <a:defRPr/>
          </a:pPr>
          <a:r>
            <a:rPr lang="en-US" cap="none" sz="4800" b="0" i="0" u="none" baseline="0">
              <a:solidFill>
                <a:srgbClr val="000000"/>
              </a:solidFill>
            </a:rPr>
            <a:t>G</a:t>
          </a:r>
        </a:p>
      </xdr:txBody>
    </xdr:sp>
    <xdr:clientData/>
  </xdr:twoCellAnchor>
  <xdr:twoCellAnchor>
    <xdr:from>
      <xdr:col>10</xdr:col>
      <xdr:colOff>104775</xdr:colOff>
      <xdr:row>21</xdr:row>
      <xdr:rowOff>238125</xdr:rowOff>
    </xdr:from>
    <xdr:to>
      <xdr:col>11</xdr:col>
      <xdr:colOff>257175</xdr:colOff>
      <xdr:row>25</xdr:row>
      <xdr:rowOff>171450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029200" y="3829050"/>
          <a:ext cx="628650" cy="7429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46800" anchor="ctr"/>
        <a:p>
          <a:pPr algn="ctr">
            <a:defRPr/>
          </a:pPr>
          <a:r>
            <a:rPr lang="en-US" cap="none" sz="4800" b="0" i="0" u="none" baseline="0">
              <a:solidFill>
                <a:srgbClr val="000000"/>
              </a:solidFill>
            </a:rPr>
            <a:t>D</a:t>
          </a:r>
        </a:p>
      </xdr:txBody>
    </xdr:sp>
    <xdr:clientData/>
  </xdr:twoCellAnchor>
  <xdr:twoCellAnchor>
    <xdr:from>
      <xdr:col>10</xdr:col>
      <xdr:colOff>104775</xdr:colOff>
      <xdr:row>28</xdr:row>
      <xdr:rowOff>0</xdr:rowOff>
    </xdr:from>
    <xdr:to>
      <xdr:col>11</xdr:col>
      <xdr:colOff>257175</xdr:colOff>
      <xdr:row>32</xdr:row>
      <xdr:rowOff>123825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029200" y="5086350"/>
          <a:ext cx="628650" cy="7334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46800" anchor="ctr"/>
        <a:p>
          <a:pPr algn="ctr">
            <a:defRPr/>
          </a:pPr>
          <a:r>
            <a:rPr lang="en-US" cap="none" sz="4800" b="0" i="0" u="none" baseline="0">
              <a:solidFill>
                <a:srgbClr val="000000"/>
              </a:solidFill>
            </a:rPr>
            <a:t>V</a:t>
          </a:r>
        </a:p>
      </xdr:txBody>
    </xdr:sp>
    <xdr:clientData/>
  </xdr:twoCellAnchor>
  <xdr:twoCellAnchor>
    <xdr:from>
      <xdr:col>10</xdr:col>
      <xdr:colOff>104775</xdr:colOff>
      <xdr:row>35</xdr:row>
      <xdr:rowOff>257175</xdr:rowOff>
    </xdr:from>
    <xdr:to>
      <xdr:col>11</xdr:col>
      <xdr:colOff>257175</xdr:colOff>
      <xdr:row>40</xdr:row>
      <xdr:rowOff>114300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029200" y="6410325"/>
          <a:ext cx="628650" cy="7334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46800"/>
        <a:p>
          <a:pPr algn="ctr">
            <a:defRPr/>
          </a:pPr>
          <a:r>
            <a:rPr lang="en-US" cap="none" sz="4800" b="0" i="0" u="none" baseline="0">
              <a:solidFill>
                <a:srgbClr val="000000"/>
              </a:solidFill>
            </a:rPr>
            <a:t>J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K24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10" width="9.140625" style="50" customWidth="1"/>
    <col min="11" max="11" width="3.7109375" style="0" customWidth="1"/>
  </cols>
  <sheetData>
    <row r="1" spans="1:11" ht="17.25" customHeight="1">
      <c r="A1" s="22"/>
      <c r="B1" s="49"/>
      <c r="C1" s="49"/>
      <c r="D1" s="49"/>
      <c r="E1" s="49"/>
      <c r="F1" s="49"/>
      <c r="G1" s="49"/>
      <c r="H1" s="49"/>
      <c r="I1" s="49"/>
      <c r="J1" s="49"/>
      <c r="K1" s="22"/>
    </row>
    <row r="2" spans="1:11" ht="27.75" customHeight="1">
      <c r="A2" s="22"/>
      <c r="B2" s="358" t="s">
        <v>245</v>
      </c>
      <c r="C2" s="358"/>
      <c r="D2" s="358"/>
      <c r="E2" s="358"/>
      <c r="F2" s="358"/>
      <c r="G2" s="358"/>
      <c r="H2" s="358"/>
      <c r="I2" s="358"/>
      <c r="J2" s="358"/>
      <c r="K2" s="22"/>
    </row>
    <row r="3" spans="1:11" s="9" customFormat="1" ht="12.75" customHeight="1">
      <c r="A3" s="22"/>
      <c r="B3" s="349"/>
      <c r="C3" s="349"/>
      <c r="D3" s="349"/>
      <c r="E3" s="349"/>
      <c r="F3" s="349"/>
      <c r="G3" s="349"/>
      <c r="H3" s="349"/>
      <c r="I3" s="349"/>
      <c r="J3" s="349"/>
      <c r="K3" s="22"/>
    </row>
    <row r="4" spans="1:11" ht="14.25" customHeight="1">
      <c r="A4" s="22"/>
      <c r="B4" s="348" t="s">
        <v>367</v>
      </c>
      <c r="C4" s="348"/>
      <c r="D4" s="348"/>
      <c r="E4" s="348"/>
      <c r="F4" s="348"/>
      <c r="G4" s="348"/>
      <c r="H4" s="348"/>
      <c r="I4" s="348"/>
      <c r="J4" s="348"/>
      <c r="K4" s="23"/>
    </row>
    <row r="5" spans="1:11" ht="9" customHeight="1">
      <c r="A5" s="22"/>
      <c r="B5" s="348"/>
      <c r="C5" s="348"/>
      <c r="D5" s="348"/>
      <c r="E5" s="348"/>
      <c r="F5" s="348"/>
      <c r="G5" s="348"/>
      <c r="H5" s="348"/>
      <c r="I5" s="348"/>
      <c r="J5" s="348"/>
      <c r="K5" s="23"/>
    </row>
    <row r="6" spans="1:11" ht="87" customHeight="1">
      <c r="A6" s="22"/>
      <c r="B6" s="348"/>
      <c r="C6" s="348"/>
      <c r="D6" s="348"/>
      <c r="E6" s="348"/>
      <c r="F6" s="348"/>
      <c r="G6" s="348"/>
      <c r="H6" s="348"/>
      <c r="I6" s="348"/>
      <c r="J6" s="348"/>
      <c r="K6" s="23"/>
    </row>
    <row r="7" spans="1:11" ht="96.75" customHeight="1">
      <c r="A7" s="22"/>
      <c r="B7" s="357" t="s">
        <v>469</v>
      </c>
      <c r="C7" s="348"/>
      <c r="D7" s="348"/>
      <c r="E7" s="348"/>
      <c r="F7" s="348"/>
      <c r="G7" s="348"/>
      <c r="H7" s="348"/>
      <c r="I7" s="348"/>
      <c r="J7" s="348"/>
      <c r="K7" s="23"/>
    </row>
    <row r="8" spans="1:11" ht="43.5" customHeight="1">
      <c r="A8" s="22"/>
      <c r="B8" s="348" t="s">
        <v>323</v>
      </c>
      <c r="C8" s="348"/>
      <c r="D8" s="348"/>
      <c r="E8" s="348"/>
      <c r="F8" s="348"/>
      <c r="G8" s="348"/>
      <c r="H8" s="348"/>
      <c r="I8" s="348"/>
      <c r="J8" s="348"/>
      <c r="K8" s="23"/>
    </row>
    <row r="9" spans="1:11" ht="83.25" customHeight="1">
      <c r="A9" s="22"/>
      <c r="B9" s="348" t="s">
        <v>268</v>
      </c>
      <c r="C9" s="348"/>
      <c r="D9" s="348"/>
      <c r="E9" s="348"/>
      <c r="F9" s="348"/>
      <c r="G9" s="348"/>
      <c r="H9" s="348"/>
      <c r="I9" s="348"/>
      <c r="J9" s="348"/>
      <c r="K9" s="23"/>
    </row>
    <row r="10" spans="1:11" ht="69.75" customHeight="1">
      <c r="A10" s="22"/>
      <c r="B10" s="348" t="s">
        <v>271</v>
      </c>
      <c r="C10" s="348"/>
      <c r="D10" s="348"/>
      <c r="E10" s="348"/>
      <c r="F10" s="348"/>
      <c r="G10" s="348"/>
      <c r="H10" s="348"/>
      <c r="I10" s="348"/>
      <c r="J10" s="348"/>
      <c r="K10" s="23"/>
    </row>
    <row r="11" spans="1:11" ht="121.5" customHeight="1">
      <c r="A11" s="22"/>
      <c r="B11" s="357" t="s">
        <v>470</v>
      </c>
      <c r="C11" s="348"/>
      <c r="D11" s="348"/>
      <c r="E11" s="348"/>
      <c r="F11" s="348"/>
      <c r="G11" s="348"/>
      <c r="H11" s="348"/>
      <c r="I11" s="348"/>
      <c r="J11" s="348"/>
      <c r="K11" s="23"/>
    </row>
    <row r="12" spans="1:11" ht="82.5" customHeight="1">
      <c r="A12" s="22"/>
      <c r="B12" s="356" t="s">
        <v>324</v>
      </c>
      <c r="C12" s="356"/>
      <c r="D12" s="356"/>
      <c r="E12" s="356"/>
      <c r="F12" s="356"/>
      <c r="G12" s="356"/>
      <c r="H12" s="356"/>
      <c r="I12" s="356"/>
      <c r="J12" s="356"/>
      <c r="K12" s="23"/>
    </row>
    <row r="13" spans="1:11" ht="46.5" customHeight="1" thickBot="1">
      <c r="A13" s="22"/>
      <c r="B13" s="347" t="s">
        <v>466</v>
      </c>
      <c r="C13" s="348"/>
      <c r="D13" s="348"/>
      <c r="E13" s="348"/>
      <c r="F13" s="348"/>
      <c r="G13" s="348"/>
      <c r="H13" s="348"/>
      <c r="I13" s="348"/>
      <c r="J13" s="348"/>
      <c r="K13" s="23"/>
    </row>
    <row r="14" spans="1:11" ht="45.75" customHeight="1" thickBot="1">
      <c r="A14" s="22"/>
      <c r="B14" s="351" t="s">
        <v>368</v>
      </c>
      <c r="C14" s="352"/>
      <c r="D14" s="352"/>
      <c r="E14" s="352"/>
      <c r="F14" s="352"/>
      <c r="G14" s="352"/>
      <c r="H14" s="352"/>
      <c r="I14" s="352"/>
      <c r="J14" s="353"/>
      <c r="K14" s="23"/>
    </row>
    <row r="15" spans="1:11" ht="141" customHeight="1">
      <c r="A15" s="22"/>
      <c r="B15" s="361" t="s">
        <v>465</v>
      </c>
      <c r="C15" s="348"/>
      <c r="D15" s="348"/>
      <c r="E15" s="348"/>
      <c r="F15" s="348"/>
      <c r="G15" s="348"/>
      <c r="H15" s="348"/>
      <c r="I15" s="348"/>
      <c r="J15" s="348"/>
      <c r="K15" s="23"/>
    </row>
    <row r="16" spans="1:11" s="8" customFormat="1" ht="21.75" customHeight="1">
      <c r="A16" s="25"/>
      <c r="B16" s="359" t="s">
        <v>471</v>
      </c>
      <c r="C16" s="360"/>
      <c r="D16" s="360"/>
      <c r="E16" s="360"/>
      <c r="F16" s="360"/>
      <c r="G16" s="360"/>
      <c r="H16" s="360"/>
      <c r="I16" s="360"/>
      <c r="J16" s="360"/>
      <c r="K16" s="24"/>
    </row>
    <row r="17" spans="1:11" ht="123.75" customHeight="1">
      <c r="A17" s="22"/>
      <c r="B17" s="354" t="s">
        <v>272</v>
      </c>
      <c r="C17" s="355"/>
      <c r="D17" s="355"/>
      <c r="E17" s="355"/>
      <c r="F17" s="355"/>
      <c r="G17" s="355"/>
      <c r="H17" s="355"/>
      <c r="I17" s="355"/>
      <c r="J17" s="355"/>
      <c r="K17" s="23"/>
    </row>
    <row r="18" spans="1:11" ht="45.75" customHeight="1">
      <c r="A18" s="22"/>
      <c r="B18" s="348" t="s">
        <v>467</v>
      </c>
      <c r="C18" s="348"/>
      <c r="D18" s="348"/>
      <c r="E18" s="348"/>
      <c r="F18" s="348"/>
      <c r="G18" s="348"/>
      <c r="H18" s="348"/>
      <c r="I18" s="348"/>
      <c r="J18" s="348"/>
      <c r="K18" s="23"/>
    </row>
    <row r="19" spans="1:11" ht="138.75" customHeight="1">
      <c r="A19" s="22"/>
      <c r="B19" s="350" t="s">
        <v>468</v>
      </c>
      <c r="C19" s="348"/>
      <c r="D19" s="348"/>
      <c r="E19" s="348"/>
      <c r="F19" s="348"/>
      <c r="G19" s="348"/>
      <c r="H19" s="348"/>
      <c r="I19" s="348"/>
      <c r="J19" s="348"/>
      <c r="K19" s="23"/>
    </row>
    <row r="20" spans="1:11" ht="57" customHeight="1">
      <c r="A20" s="22"/>
      <c r="B20" s="348" t="s">
        <v>269</v>
      </c>
      <c r="C20" s="348"/>
      <c r="D20" s="348"/>
      <c r="E20" s="348"/>
      <c r="F20" s="348"/>
      <c r="G20" s="348"/>
      <c r="H20" s="348"/>
      <c r="I20" s="348"/>
      <c r="J20" s="348"/>
      <c r="K20" s="23"/>
    </row>
    <row r="21" spans="1:11" ht="46.5" customHeight="1">
      <c r="A21" s="22"/>
      <c r="B21" s="348" t="s">
        <v>270</v>
      </c>
      <c r="C21" s="348"/>
      <c r="D21" s="348"/>
      <c r="E21" s="348"/>
      <c r="F21" s="348"/>
      <c r="G21" s="348"/>
      <c r="H21" s="348"/>
      <c r="I21" s="348"/>
      <c r="J21" s="348"/>
      <c r="K21" s="22"/>
    </row>
    <row r="22" spans="1:11" ht="60.75" customHeight="1">
      <c r="A22" s="22"/>
      <c r="B22" s="350" t="s">
        <v>273</v>
      </c>
      <c r="C22" s="348"/>
      <c r="D22" s="348"/>
      <c r="E22" s="348"/>
      <c r="F22" s="348"/>
      <c r="G22" s="348"/>
      <c r="H22" s="348"/>
      <c r="I22" s="348"/>
      <c r="J22" s="348"/>
      <c r="K22" s="22"/>
    </row>
    <row r="23" spans="1:11" ht="42" customHeight="1">
      <c r="A23" s="22"/>
      <c r="B23" s="357" t="s">
        <v>472</v>
      </c>
      <c r="C23" s="348"/>
      <c r="D23" s="348"/>
      <c r="E23" s="348"/>
      <c r="F23" s="348"/>
      <c r="G23" s="348"/>
      <c r="H23" s="348"/>
      <c r="I23" s="348"/>
      <c r="J23" s="348"/>
      <c r="K23" s="23"/>
    </row>
    <row r="24" spans="1:11" ht="18.75" customHeight="1">
      <c r="A24" s="22"/>
      <c r="B24" s="49"/>
      <c r="C24" s="49"/>
      <c r="D24" s="49"/>
      <c r="E24" s="49"/>
      <c r="F24" s="49"/>
      <c r="G24" s="49"/>
      <c r="H24" s="49"/>
      <c r="I24" s="49"/>
      <c r="J24" s="49"/>
      <c r="K24" s="22"/>
    </row>
  </sheetData>
  <sheetProtection sheet="1" objects="1" scenarios="1" selectLockedCells="1"/>
  <mergeCells count="20">
    <mergeCell ref="B23:J23"/>
    <mergeCell ref="B2:J2"/>
    <mergeCell ref="B4:J6"/>
    <mergeCell ref="B16:J16"/>
    <mergeCell ref="B7:J7"/>
    <mergeCell ref="B9:J9"/>
    <mergeCell ref="B10:J10"/>
    <mergeCell ref="B8:J8"/>
    <mergeCell ref="B15:J15"/>
    <mergeCell ref="B11:J11"/>
    <mergeCell ref="B13:J13"/>
    <mergeCell ref="B3:J3"/>
    <mergeCell ref="B22:J22"/>
    <mergeCell ref="B14:J14"/>
    <mergeCell ref="B19:J19"/>
    <mergeCell ref="B20:J20"/>
    <mergeCell ref="B21:J21"/>
    <mergeCell ref="B18:J18"/>
    <mergeCell ref="B17:J17"/>
    <mergeCell ref="B12:J12"/>
  </mergeCells>
  <printOptions horizontalCentered="1"/>
  <pageMargins left="0.5905511811023623" right="0.5905511811023623" top="0.5905511811023623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T135"/>
  <sheetViews>
    <sheetView showGridLines="0" showRowColHeaders="0" zoomScalePageLayoutView="0" workbookViewId="0" topLeftCell="A1">
      <selection activeCell="E26" sqref="E26:O26"/>
    </sheetView>
  </sheetViews>
  <sheetFormatPr defaultColWidth="9.140625" defaultRowHeight="12.75"/>
  <cols>
    <col min="1" max="1" width="5.7109375" style="184" customWidth="1"/>
    <col min="2" max="3" width="4.57421875" style="191" customWidth="1"/>
    <col min="4" max="4" width="5.00390625" style="191" customWidth="1"/>
    <col min="5" max="12" width="4.57421875" style="191" customWidth="1"/>
    <col min="13" max="13" width="5.140625" style="191" customWidth="1"/>
    <col min="14" max="14" width="2.7109375" style="191" customWidth="1"/>
    <col min="15" max="22" width="4.57421875" style="191" customWidth="1"/>
    <col min="23" max="23" width="5.57421875" style="184" customWidth="1"/>
    <col min="24" max="33" width="4.57421875" style="184" customWidth="1"/>
    <col min="34" max="98" width="9.140625" style="184" customWidth="1"/>
    <col min="99" max="16384" width="9.140625" style="191" customWidth="1"/>
  </cols>
  <sheetData>
    <row r="1" spans="1:23" s="184" customFormat="1" ht="26.25" customHeight="1">
      <c r="A1" s="183"/>
      <c r="B1" s="391" t="s">
        <v>352</v>
      </c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183"/>
    </row>
    <row r="2" spans="1:23" s="184" customFormat="1" ht="12" customHeight="1" thickBot="1">
      <c r="A2" s="183"/>
      <c r="C2" s="185"/>
      <c r="D2" s="364" t="s">
        <v>449</v>
      </c>
      <c r="E2" s="364"/>
      <c r="F2" s="364"/>
      <c r="G2" s="364"/>
      <c r="H2" s="364"/>
      <c r="I2" s="364"/>
      <c r="J2" s="364"/>
      <c r="Q2" s="457"/>
      <c r="R2" s="457"/>
      <c r="S2" s="457"/>
      <c r="T2" s="457"/>
      <c r="U2" s="457"/>
      <c r="V2" s="457"/>
      <c r="W2" s="183"/>
    </row>
    <row r="3" spans="1:23" s="184" customFormat="1" ht="20.25" customHeight="1" thickBot="1" thickTop="1">
      <c r="A3" s="183"/>
      <c r="B3" s="185"/>
      <c r="C3" s="185"/>
      <c r="D3" s="364"/>
      <c r="E3" s="364"/>
      <c r="F3" s="364"/>
      <c r="G3" s="364"/>
      <c r="H3" s="364"/>
      <c r="I3" s="364"/>
      <c r="J3" s="364"/>
      <c r="K3" s="458" t="s">
        <v>384</v>
      </c>
      <c r="L3" s="458"/>
      <c r="M3" s="458"/>
      <c r="N3" s="458"/>
      <c r="O3" s="458"/>
      <c r="P3" s="458"/>
      <c r="Q3" s="460"/>
      <c r="R3" s="461"/>
      <c r="S3" s="461"/>
      <c r="T3" s="461"/>
      <c r="U3" s="461"/>
      <c r="V3" s="462"/>
      <c r="W3" s="183"/>
    </row>
    <row r="4" spans="1:23" s="184" customFormat="1" ht="12.75" customHeight="1" thickTop="1">
      <c r="A4" s="183"/>
      <c r="B4" s="185"/>
      <c r="C4" s="185"/>
      <c r="D4" s="364"/>
      <c r="E4" s="364"/>
      <c r="F4" s="364"/>
      <c r="G4" s="364"/>
      <c r="H4" s="364"/>
      <c r="I4" s="364"/>
      <c r="J4" s="364"/>
      <c r="K4" s="459"/>
      <c r="L4" s="459"/>
      <c r="M4" s="459"/>
      <c r="N4" s="459"/>
      <c r="O4" s="459"/>
      <c r="P4" s="459"/>
      <c r="Q4" s="186"/>
      <c r="R4" s="186"/>
      <c r="S4" s="186"/>
      <c r="T4" s="186"/>
      <c r="U4" s="186"/>
      <c r="V4" s="186"/>
      <c r="W4" s="183"/>
    </row>
    <row r="5" spans="1:98" s="189" customFormat="1" ht="17.25" customHeight="1">
      <c r="A5" s="187"/>
      <c r="B5" s="396" t="s">
        <v>376</v>
      </c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187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/>
      <c r="BQ5" s="188"/>
      <c r="BR5" s="188"/>
      <c r="BS5" s="188"/>
      <c r="BT5" s="188"/>
      <c r="BU5" s="188"/>
      <c r="BV5" s="188"/>
      <c r="BW5" s="188"/>
      <c r="BX5" s="188"/>
      <c r="BY5" s="188"/>
      <c r="BZ5" s="188"/>
      <c r="CA5" s="188"/>
      <c r="CB5" s="188"/>
      <c r="CC5" s="188"/>
      <c r="CD5" s="188"/>
      <c r="CE5" s="188"/>
      <c r="CF5" s="188"/>
      <c r="CG5" s="188"/>
      <c r="CH5" s="188"/>
      <c r="CI5" s="188"/>
      <c r="CJ5" s="188"/>
      <c r="CK5" s="188"/>
      <c r="CL5" s="188"/>
      <c r="CM5" s="188"/>
      <c r="CN5" s="188"/>
      <c r="CO5" s="188"/>
      <c r="CP5" s="188"/>
      <c r="CQ5" s="188"/>
      <c r="CR5" s="188"/>
      <c r="CS5" s="188"/>
      <c r="CT5" s="188"/>
    </row>
    <row r="6" spans="1:23" ht="3.75" customHeight="1" thickBot="1">
      <c r="A6" s="183"/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183"/>
    </row>
    <row r="7" spans="1:98" s="194" customFormat="1" ht="21.75" customHeight="1">
      <c r="A7" s="192"/>
      <c r="B7" s="400" t="s">
        <v>385</v>
      </c>
      <c r="C7" s="401"/>
      <c r="D7" s="401"/>
      <c r="E7" s="401"/>
      <c r="F7" s="401"/>
      <c r="G7" s="401"/>
      <c r="H7" s="401"/>
      <c r="I7" s="401"/>
      <c r="J7" s="401"/>
      <c r="K7" s="401"/>
      <c r="L7" s="401"/>
      <c r="M7" s="401"/>
      <c r="N7" s="401"/>
      <c r="O7" s="401"/>
      <c r="P7" s="401"/>
      <c r="Q7" s="401"/>
      <c r="R7" s="401"/>
      <c r="S7" s="401"/>
      <c r="T7" s="401"/>
      <c r="U7" s="401"/>
      <c r="V7" s="402"/>
      <c r="W7" s="192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  <c r="CG7" s="193"/>
      <c r="CH7" s="193"/>
      <c r="CI7" s="193"/>
      <c r="CJ7" s="193"/>
      <c r="CK7" s="193"/>
      <c r="CL7" s="193"/>
      <c r="CM7" s="193"/>
      <c r="CN7" s="193"/>
      <c r="CO7" s="193"/>
      <c r="CP7" s="193"/>
      <c r="CQ7" s="193"/>
      <c r="CR7" s="193"/>
      <c r="CS7" s="193"/>
      <c r="CT7" s="193"/>
    </row>
    <row r="8" spans="1:23" ht="3.75" customHeight="1">
      <c r="A8" s="183"/>
      <c r="B8" s="392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3"/>
      <c r="V8" s="403"/>
      <c r="W8" s="183"/>
    </row>
    <row r="9" spans="1:23" ht="15" customHeight="1">
      <c r="A9" s="183"/>
      <c r="B9" s="392" t="s">
        <v>1</v>
      </c>
      <c r="C9" s="393"/>
      <c r="D9" s="393"/>
      <c r="E9" s="393"/>
      <c r="F9" s="441"/>
      <c r="G9" s="441"/>
      <c r="H9" s="441"/>
      <c r="I9" s="441"/>
      <c r="J9" s="441"/>
      <c r="K9" s="441"/>
      <c r="L9" s="441"/>
      <c r="M9" s="441"/>
      <c r="N9" s="441"/>
      <c r="O9" s="372" t="s">
        <v>278</v>
      </c>
      <c r="P9" s="372"/>
      <c r="Q9" s="372"/>
      <c r="R9" s="372"/>
      <c r="S9" s="443"/>
      <c r="T9" s="394"/>
      <c r="U9" s="394"/>
      <c r="V9" s="395"/>
      <c r="W9" s="183"/>
    </row>
    <row r="10" spans="1:23" ht="15" customHeight="1">
      <c r="A10" s="183"/>
      <c r="B10" s="430" t="s">
        <v>0</v>
      </c>
      <c r="C10" s="310"/>
      <c r="D10" s="438"/>
      <c r="E10" s="438"/>
      <c r="F10" s="438"/>
      <c r="G10" s="438"/>
      <c r="H10" s="438"/>
      <c r="I10" s="438"/>
      <c r="J10" s="438"/>
      <c r="K10" s="438"/>
      <c r="L10" s="438"/>
      <c r="M10" s="438"/>
      <c r="N10" s="438"/>
      <c r="O10" s="372" t="s">
        <v>2</v>
      </c>
      <c r="P10" s="372"/>
      <c r="Q10" s="372"/>
      <c r="R10" s="372"/>
      <c r="S10" s="455"/>
      <c r="T10" s="455"/>
      <c r="U10" s="455"/>
      <c r="V10" s="456"/>
      <c r="W10" s="183"/>
    </row>
    <row r="11" spans="1:23" ht="15" customHeight="1">
      <c r="A11" s="183"/>
      <c r="B11" s="430" t="s">
        <v>3</v>
      </c>
      <c r="C11" s="310"/>
      <c r="D11" s="404"/>
      <c r="E11" s="404"/>
      <c r="F11" s="404"/>
      <c r="G11" s="404"/>
      <c r="H11" s="404"/>
      <c r="I11" s="404"/>
      <c r="J11" s="404"/>
      <c r="K11" s="404"/>
      <c r="L11" s="404"/>
      <c r="M11" s="404"/>
      <c r="N11" s="404"/>
      <c r="O11" s="404"/>
      <c r="P11" s="404"/>
      <c r="Q11" s="404"/>
      <c r="R11" s="404"/>
      <c r="S11" s="404"/>
      <c r="T11" s="404"/>
      <c r="U11" s="404"/>
      <c r="V11" s="405"/>
      <c r="W11" s="183"/>
    </row>
    <row r="12" spans="1:98" s="266" customFormat="1" ht="16.5" customHeight="1">
      <c r="A12" s="264"/>
      <c r="B12" s="322" t="s">
        <v>381</v>
      </c>
      <c r="C12" s="321"/>
      <c r="D12" s="321"/>
      <c r="E12" s="321"/>
      <c r="F12" s="321"/>
      <c r="G12" s="321"/>
      <c r="H12" s="227"/>
      <c r="I12" s="321" t="s">
        <v>396</v>
      </c>
      <c r="J12" s="321"/>
      <c r="K12" s="321"/>
      <c r="L12" s="227"/>
      <c r="M12" s="321" t="s">
        <v>397</v>
      </c>
      <c r="N12" s="321"/>
      <c r="O12" s="445"/>
      <c r="P12" s="445"/>
      <c r="Q12" s="445"/>
      <c r="R12" s="445"/>
      <c r="S12" s="445"/>
      <c r="T12" s="445"/>
      <c r="U12" s="445"/>
      <c r="V12" s="446"/>
      <c r="W12" s="264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5"/>
      <c r="AS12" s="265"/>
      <c r="AT12" s="265"/>
      <c r="AU12" s="265"/>
      <c r="AV12" s="265"/>
      <c r="AW12" s="265"/>
      <c r="AX12" s="265"/>
      <c r="AY12" s="265"/>
      <c r="AZ12" s="265"/>
      <c r="BA12" s="265"/>
      <c r="BB12" s="265"/>
      <c r="BC12" s="265"/>
      <c r="BD12" s="265"/>
      <c r="BE12" s="265"/>
      <c r="BF12" s="265"/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65"/>
      <c r="BS12" s="265"/>
      <c r="BT12" s="265"/>
      <c r="BU12" s="265"/>
      <c r="BV12" s="265"/>
      <c r="BW12" s="265"/>
      <c r="BX12" s="265"/>
      <c r="BY12" s="265"/>
      <c r="BZ12" s="265"/>
      <c r="CA12" s="265"/>
      <c r="CB12" s="265"/>
      <c r="CC12" s="265"/>
      <c r="CD12" s="265"/>
      <c r="CE12" s="265"/>
      <c r="CF12" s="265"/>
      <c r="CG12" s="265"/>
      <c r="CH12" s="265"/>
      <c r="CI12" s="265"/>
      <c r="CJ12" s="265"/>
      <c r="CK12" s="265"/>
      <c r="CL12" s="265"/>
      <c r="CM12" s="265"/>
      <c r="CN12" s="265"/>
      <c r="CO12" s="265"/>
      <c r="CP12" s="265"/>
      <c r="CQ12" s="265"/>
      <c r="CR12" s="265"/>
      <c r="CS12" s="265"/>
      <c r="CT12" s="265"/>
    </row>
    <row r="13" spans="1:23" ht="15.75" customHeight="1">
      <c r="A13" s="183"/>
      <c r="B13" s="392" t="s">
        <v>369</v>
      </c>
      <c r="C13" s="393"/>
      <c r="D13" s="393"/>
      <c r="E13" s="393"/>
      <c r="F13" s="441"/>
      <c r="G13" s="441"/>
      <c r="H13" s="441"/>
      <c r="I13" s="441"/>
      <c r="J13" s="441"/>
      <c r="K13" s="441"/>
      <c r="L13" s="441"/>
      <c r="M13" s="441"/>
      <c r="N13" s="441"/>
      <c r="O13" s="441"/>
      <c r="P13" s="441"/>
      <c r="Q13" s="441"/>
      <c r="R13" s="441"/>
      <c r="S13" s="441"/>
      <c r="T13" s="441"/>
      <c r="U13" s="441"/>
      <c r="V13" s="442"/>
      <c r="W13" s="183"/>
    </row>
    <row r="14" spans="1:23" ht="11.25" customHeight="1">
      <c r="A14" s="183"/>
      <c r="B14" s="392"/>
      <c r="C14" s="393"/>
      <c r="D14" s="393"/>
      <c r="E14" s="393"/>
      <c r="F14" s="397" t="s">
        <v>434</v>
      </c>
      <c r="G14" s="398"/>
      <c r="H14" s="398"/>
      <c r="I14" s="398"/>
      <c r="J14" s="398"/>
      <c r="K14" s="398"/>
      <c r="L14" s="398"/>
      <c r="M14" s="398"/>
      <c r="N14" s="398"/>
      <c r="O14" s="398"/>
      <c r="P14" s="398"/>
      <c r="Q14" s="398"/>
      <c r="R14" s="398"/>
      <c r="S14" s="398"/>
      <c r="T14" s="398"/>
      <c r="U14" s="398"/>
      <c r="V14" s="399"/>
      <c r="W14" s="183"/>
    </row>
    <row r="15" spans="1:23" ht="12.75">
      <c r="A15" s="183"/>
      <c r="B15" s="392" t="s">
        <v>370</v>
      </c>
      <c r="C15" s="393"/>
      <c r="D15" s="393"/>
      <c r="E15" s="393"/>
      <c r="F15" s="393"/>
      <c r="G15" s="394"/>
      <c r="H15" s="394"/>
      <c r="I15" s="394"/>
      <c r="J15" s="394"/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5"/>
      <c r="W15" s="183"/>
    </row>
    <row r="16" spans="1:23" ht="21.75" customHeight="1">
      <c r="A16" s="183"/>
      <c r="B16" s="392"/>
      <c r="C16" s="393"/>
      <c r="D16" s="393"/>
      <c r="E16" s="393"/>
      <c r="F16" s="393"/>
      <c r="G16" s="444" t="s">
        <v>433</v>
      </c>
      <c r="H16" s="398"/>
      <c r="I16" s="398"/>
      <c r="J16" s="398"/>
      <c r="K16" s="398"/>
      <c r="L16" s="398"/>
      <c r="M16" s="398"/>
      <c r="N16" s="398"/>
      <c r="O16" s="398"/>
      <c r="P16" s="398"/>
      <c r="Q16" s="398"/>
      <c r="R16" s="398"/>
      <c r="S16" s="398"/>
      <c r="T16" s="398"/>
      <c r="U16" s="398"/>
      <c r="V16" s="399"/>
      <c r="W16" s="183"/>
    </row>
    <row r="17" spans="1:23" ht="3" customHeight="1">
      <c r="A17" s="183"/>
      <c r="B17" s="195"/>
      <c r="C17" s="190"/>
      <c r="D17" s="190"/>
      <c r="E17" s="190"/>
      <c r="F17" s="190"/>
      <c r="G17" s="199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1"/>
      <c r="W17" s="183"/>
    </row>
    <row r="18" spans="1:23" ht="12.75">
      <c r="A18" s="183"/>
      <c r="B18" s="392" t="s">
        <v>4</v>
      </c>
      <c r="C18" s="393"/>
      <c r="D18" s="393"/>
      <c r="E18" s="393"/>
      <c r="F18" s="393"/>
      <c r="G18" s="393"/>
      <c r="H18" s="393"/>
      <c r="I18" s="325"/>
      <c r="J18" s="325"/>
      <c r="K18" s="325"/>
      <c r="L18" s="325"/>
      <c r="M18" s="325"/>
      <c r="N18" s="325"/>
      <c r="O18" s="325"/>
      <c r="P18" s="325"/>
      <c r="Q18" s="325"/>
      <c r="R18" s="325"/>
      <c r="S18" s="325"/>
      <c r="T18" s="325"/>
      <c r="U18" s="325"/>
      <c r="V18" s="326"/>
      <c r="W18" s="183"/>
    </row>
    <row r="19" spans="1:23" ht="12.75">
      <c r="A19" s="183"/>
      <c r="B19" s="392"/>
      <c r="C19" s="393"/>
      <c r="D19" s="393"/>
      <c r="E19" s="393"/>
      <c r="F19" s="393"/>
      <c r="G19" s="393"/>
      <c r="H19" s="393"/>
      <c r="I19" s="324"/>
      <c r="J19" s="324"/>
      <c r="K19" s="324"/>
      <c r="L19" s="324"/>
      <c r="M19" s="324"/>
      <c r="N19" s="324"/>
      <c r="O19" s="324"/>
      <c r="P19" s="324"/>
      <c r="Q19" s="324"/>
      <c r="R19" s="324"/>
      <c r="S19" s="324"/>
      <c r="T19" s="324"/>
      <c r="U19" s="324"/>
      <c r="V19" s="323"/>
      <c r="W19" s="183"/>
    </row>
    <row r="20" spans="1:23" ht="12.75">
      <c r="A20" s="183"/>
      <c r="B20" s="392"/>
      <c r="C20" s="393"/>
      <c r="D20" s="393"/>
      <c r="E20" s="393"/>
      <c r="F20" s="393"/>
      <c r="G20" s="393"/>
      <c r="H20" s="393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3"/>
      <c r="W20" s="183"/>
    </row>
    <row r="21" spans="1:23" ht="3" customHeight="1">
      <c r="A21" s="183"/>
      <c r="B21" s="195"/>
      <c r="C21" s="190"/>
      <c r="D21" s="190"/>
      <c r="E21" s="190"/>
      <c r="F21" s="190"/>
      <c r="G21" s="190"/>
      <c r="H21" s="190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3"/>
      <c r="W21" s="183"/>
    </row>
    <row r="22" spans="1:98" s="207" customFormat="1" ht="10.5">
      <c r="A22" s="204"/>
      <c r="B22" s="426"/>
      <c r="C22" s="427"/>
      <c r="D22" s="427"/>
      <c r="E22" s="205"/>
      <c r="F22" s="380" t="s">
        <v>10</v>
      </c>
      <c r="G22" s="380"/>
      <c r="H22" s="380"/>
      <c r="I22" s="380"/>
      <c r="J22" s="380"/>
      <c r="K22" s="380"/>
      <c r="L22" s="380"/>
      <c r="M22" s="380"/>
      <c r="N22" s="205"/>
      <c r="O22" s="380" t="s">
        <v>11</v>
      </c>
      <c r="P22" s="380"/>
      <c r="Q22" s="380"/>
      <c r="R22" s="380"/>
      <c r="S22" s="380"/>
      <c r="T22" s="380"/>
      <c r="U22" s="380"/>
      <c r="V22" s="437"/>
      <c r="W22" s="204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  <c r="BZ22" s="206"/>
      <c r="CA22" s="206"/>
      <c r="CB22" s="206"/>
      <c r="CC22" s="206"/>
      <c r="CD22" s="206"/>
      <c r="CE22" s="206"/>
      <c r="CF22" s="206"/>
      <c r="CG22" s="206"/>
      <c r="CH22" s="206"/>
      <c r="CI22" s="206"/>
      <c r="CJ22" s="206"/>
      <c r="CK22" s="206"/>
      <c r="CL22" s="206"/>
      <c r="CM22" s="206"/>
      <c r="CN22" s="206"/>
      <c r="CO22" s="206"/>
      <c r="CP22" s="206"/>
      <c r="CQ22" s="206"/>
      <c r="CR22" s="206"/>
      <c r="CS22" s="206"/>
      <c r="CT22" s="206"/>
    </row>
    <row r="23" spans="1:23" ht="15" customHeight="1">
      <c r="A23" s="183"/>
      <c r="B23" s="430" t="s">
        <v>371</v>
      </c>
      <c r="C23" s="310"/>
      <c r="D23" s="310"/>
      <c r="E23" s="310"/>
      <c r="F23" s="325"/>
      <c r="G23" s="325"/>
      <c r="H23" s="325"/>
      <c r="I23" s="325"/>
      <c r="J23" s="325"/>
      <c r="K23" s="325"/>
      <c r="L23" s="325"/>
      <c r="M23" s="325"/>
      <c r="N23" s="208"/>
      <c r="O23" s="376"/>
      <c r="P23" s="376"/>
      <c r="Q23" s="376"/>
      <c r="R23" s="376"/>
      <c r="S23" s="376"/>
      <c r="T23" s="376"/>
      <c r="U23" s="376"/>
      <c r="V23" s="377"/>
      <c r="W23" s="183"/>
    </row>
    <row r="24" spans="1:23" ht="15" customHeight="1">
      <c r="A24" s="183"/>
      <c r="B24" s="430" t="s">
        <v>372</v>
      </c>
      <c r="C24" s="310"/>
      <c r="D24" s="310"/>
      <c r="E24" s="310"/>
      <c r="F24" s="324"/>
      <c r="G24" s="324"/>
      <c r="H24" s="324"/>
      <c r="I24" s="324"/>
      <c r="J24" s="324"/>
      <c r="K24" s="324"/>
      <c r="L24" s="324"/>
      <c r="M24" s="324"/>
      <c r="N24" s="208"/>
      <c r="O24" s="378"/>
      <c r="P24" s="378"/>
      <c r="Q24" s="378"/>
      <c r="R24" s="378"/>
      <c r="S24" s="378"/>
      <c r="T24" s="378"/>
      <c r="U24" s="378"/>
      <c r="V24" s="379"/>
      <c r="W24" s="183"/>
    </row>
    <row r="25" spans="1:23" ht="3" customHeight="1">
      <c r="A25" s="183"/>
      <c r="B25" s="209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1"/>
      <c r="O25" s="211"/>
      <c r="P25" s="211"/>
      <c r="Q25" s="211"/>
      <c r="R25" s="211"/>
      <c r="S25" s="211"/>
      <c r="T25" s="211"/>
      <c r="U25" s="211"/>
      <c r="V25" s="212"/>
      <c r="W25" s="183"/>
    </row>
    <row r="26" spans="1:23" ht="15.75" customHeight="1">
      <c r="A26" s="183"/>
      <c r="B26" s="392" t="s">
        <v>5</v>
      </c>
      <c r="C26" s="393"/>
      <c r="D26" s="393"/>
      <c r="E26" s="371"/>
      <c r="F26" s="371"/>
      <c r="G26" s="371"/>
      <c r="H26" s="371"/>
      <c r="I26" s="371"/>
      <c r="J26" s="371"/>
      <c r="K26" s="371"/>
      <c r="L26" s="371"/>
      <c r="M26" s="371"/>
      <c r="N26" s="371"/>
      <c r="O26" s="371"/>
      <c r="P26" s="370" t="s">
        <v>464</v>
      </c>
      <c r="Q26" s="370"/>
      <c r="R26" s="370"/>
      <c r="S26" s="370"/>
      <c r="T26" s="384"/>
      <c r="U26" s="384"/>
      <c r="V26" s="385"/>
      <c r="W26" s="183"/>
    </row>
    <row r="27" spans="1:23" ht="11.25" customHeight="1">
      <c r="A27" s="183"/>
      <c r="B27" s="195"/>
      <c r="C27" s="190"/>
      <c r="D27" s="190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196"/>
      <c r="P27" s="196"/>
      <c r="Q27" s="196"/>
      <c r="R27" s="196"/>
      <c r="S27" s="196"/>
      <c r="T27" s="213"/>
      <c r="U27" s="213"/>
      <c r="V27" s="214"/>
      <c r="W27" s="183"/>
    </row>
    <row r="28" spans="1:23" ht="23.25" customHeight="1">
      <c r="A28" s="183"/>
      <c r="B28" s="428" t="s">
        <v>377</v>
      </c>
      <c r="C28" s="429"/>
      <c r="D28" s="429"/>
      <c r="E28" s="198" t="s">
        <v>392</v>
      </c>
      <c r="G28" s="198" t="s">
        <v>393</v>
      </c>
      <c r="I28" s="198" t="s">
        <v>394</v>
      </c>
      <c r="K28" s="190" t="s">
        <v>395</v>
      </c>
      <c r="M28" s="373" t="s">
        <v>475</v>
      </c>
      <c r="N28" s="373"/>
      <c r="O28" s="373"/>
      <c r="P28" s="373"/>
      <c r="Q28" s="372" t="s">
        <v>9</v>
      </c>
      <c r="R28" s="372"/>
      <c r="S28" s="372"/>
      <c r="T28" s="327"/>
      <c r="U28" s="327"/>
      <c r="V28" s="328"/>
      <c r="W28" s="183"/>
    </row>
    <row r="29" spans="1:23" ht="4.5" customHeight="1">
      <c r="A29" s="183"/>
      <c r="B29" s="215"/>
      <c r="C29" s="216"/>
      <c r="D29" s="216"/>
      <c r="E29" s="217"/>
      <c r="F29" s="217"/>
      <c r="G29" s="217"/>
      <c r="H29" s="217"/>
      <c r="I29" s="217"/>
      <c r="J29" s="217"/>
      <c r="K29" s="217"/>
      <c r="L29" s="218"/>
      <c r="M29" s="218"/>
      <c r="N29" s="217"/>
      <c r="O29" s="217"/>
      <c r="P29" s="217"/>
      <c r="Q29" s="219"/>
      <c r="R29" s="219"/>
      <c r="S29" s="219"/>
      <c r="T29" s="220"/>
      <c r="U29" s="220"/>
      <c r="V29" s="221"/>
      <c r="W29" s="183"/>
    </row>
    <row r="30" spans="1:23" ht="4.5" customHeight="1">
      <c r="A30" s="183"/>
      <c r="B30" s="215"/>
      <c r="C30" s="216"/>
      <c r="D30" s="216"/>
      <c r="E30" s="217"/>
      <c r="F30" s="217"/>
      <c r="G30" s="217"/>
      <c r="H30" s="217"/>
      <c r="I30" s="217"/>
      <c r="J30" s="217"/>
      <c r="K30" s="217"/>
      <c r="L30" s="218"/>
      <c r="M30" s="218"/>
      <c r="N30" s="217"/>
      <c r="O30" s="217"/>
      <c r="P30" s="217"/>
      <c r="Q30" s="219"/>
      <c r="R30" s="219"/>
      <c r="S30" s="219"/>
      <c r="T30" s="220"/>
      <c r="U30" s="220"/>
      <c r="V30" s="221"/>
      <c r="W30" s="183"/>
    </row>
    <row r="31" spans="1:98" s="225" customFormat="1" ht="1.5" customHeight="1">
      <c r="A31" s="222"/>
      <c r="B31" s="262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63"/>
      <c r="W31" s="222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224"/>
      <c r="BC31" s="224"/>
      <c r="BD31" s="224"/>
      <c r="BE31" s="224"/>
      <c r="BF31" s="224"/>
      <c r="BG31" s="224"/>
      <c r="BH31" s="224"/>
      <c r="BI31" s="224"/>
      <c r="BJ31" s="224"/>
      <c r="BK31" s="224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4"/>
      <c r="CJ31" s="224"/>
      <c r="CK31" s="224"/>
      <c r="CL31" s="224"/>
      <c r="CM31" s="224"/>
      <c r="CN31" s="224"/>
      <c r="CO31" s="224"/>
      <c r="CP31" s="224"/>
      <c r="CQ31" s="224"/>
      <c r="CR31" s="224"/>
      <c r="CS31" s="224"/>
      <c r="CT31" s="224"/>
    </row>
    <row r="32" spans="1:98" s="225" customFormat="1" ht="10.5" customHeight="1">
      <c r="A32" s="222"/>
      <c r="B32" s="226" t="s">
        <v>477</v>
      </c>
      <c r="C32" s="227"/>
      <c r="D32" s="227"/>
      <c r="E32" s="227"/>
      <c r="F32" s="227" t="s">
        <v>400</v>
      </c>
      <c r="G32" s="227"/>
      <c r="H32" s="227" t="s">
        <v>401</v>
      </c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2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224"/>
      <c r="AQ32" s="224"/>
      <c r="AR32" s="224"/>
      <c r="AS32" s="224"/>
      <c r="AT32" s="224"/>
      <c r="AU32" s="224"/>
      <c r="AV32" s="224"/>
      <c r="AW32" s="224"/>
      <c r="AX32" s="224"/>
      <c r="AY32" s="224"/>
      <c r="AZ32" s="224"/>
      <c r="BA32" s="224"/>
      <c r="BB32" s="224"/>
      <c r="BC32" s="224"/>
      <c r="BD32" s="224"/>
      <c r="BE32" s="224"/>
      <c r="BF32" s="224"/>
      <c r="BG32" s="224"/>
      <c r="BH32" s="224"/>
      <c r="BI32" s="224"/>
      <c r="BJ32" s="224"/>
      <c r="BK32" s="224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4"/>
      <c r="CK32" s="224"/>
      <c r="CL32" s="224"/>
      <c r="CM32" s="224"/>
      <c r="CN32" s="224"/>
      <c r="CO32" s="224"/>
      <c r="CP32" s="224"/>
      <c r="CQ32" s="224"/>
      <c r="CR32" s="224"/>
      <c r="CS32" s="224"/>
      <c r="CT32" s="224"/>
    </row>
    <row r="33" spans="1:98" s="225" customFormat="1" ht="1.5" customHeight="1">
      <c r="A33" s="222"/>
      <c r="B33" s="226"/>
      <c r="C33" s="227"/>
      <c r="D33" s="227"/>
      <c r="E33" s="227"/>
      <c r="F33" s="227"/>
      <c r="G33" s="227"/>
      <c r="H33" s="227"/>
      <c r="I33" s="227"/>
      <c r="J33" s="230"/>
      <c r="K33" s="228"/>
      <c r="L33" s="228"/>
      <c r="M33" s="228"/>
      <c r="N33" s="228"/>
      <c r="O33" s="231"/>
      <c r="P33" s="227"/>
      <c r="Q33" s="230"/>
      <c r="R33" s="228"/>
      <c r="S33" s="228"/>
      <c r="T33" s="228"/>
      <c r="U33" s="228"/>
      <c r="V33" s="231"/>
      <c r="W33" s="222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4"/>
      <c r="AU33" s="224"/>
      <c r="AV33" s="224"/>
      <c r="AW33" s="224"/>
      <c r="AX33" s="224"/>
      <c r="AY33" s="224"/>
      <c r="AZ33" s="224"/>
      <c r="BA33" s="224"/>
      <c r="BB33" s="224"/>
      <c r="BC33" s="224"/>
      <c r="BD33" s="224"/>
      <c r="BE33" s="224"/>
      <c r="BF33" s="224"/>
      <c r="BG33" s="224"/>
      <c r="BH33" s="224"/>
      <c r="BI33" s="224"/>
      <c r="BJ33" s="224"/>
      <c r="BK33" s="224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  <c r="CE33" s="224"/>
      <c r="CF33" s="224"/>
      <c r="CG33" s="224"/>
      <c r="CH33" s="224"/>
      <c r="CI33" s="224"/>
      <c r="CJ33" s="224"/>
      <c r="CK33" s="224"/>
      <c r="CL33" s="224"/>
      <c r="CM33" s="224"/>
      <c r="CN33" s="224"/>
      <c r="CO33" s="224"/>
      <c r="CP33" s="224"/>
      <c r="CQ33" s="224"/>
      <c r="CR33" s="224"/>
      <c r="CS33" s="224"/>
      <c r="CT33" s="224"/>
    </row>
    <row r="34" spans="1:98" s="225" customFormat="1" ht="15.75" customHeight="1">
      <c r="A34" s="222"/>
      <c r="B34" s="374" t="s">
        <v>478</v>
      </c>
      <c r="C34" s="375"/>
      <c r="D34" s="375"/>
      <c r="E34" s="375"/>
      <c r="F34" s="375"/>
      <c r="G34" s="375"/>
      <c r="H34" s="227"/>
      <c r="I34" s="227"/>
      <c r="J34" s="307"/>
      <c r="K34" s="302"/>
      <c r="L34" s="302"/>
      <c r="M34" s="234" t="s">
        <v>386</v>
      </c>
      <c r="N34" s="325"/>
      <c r="O34" s="309"/>
      <c r="P34" s="233"/>
      <c r="Q34" s="307"/>
      <c r="R34" s="302"/>
      <c r="S34" s="302"/>
      <c r="T34" s="234" t="s">
        <v>386</v>
      </c>
      <c r="U34" s="325"/>
      <c r="V34" s="326"/>
      <c r="W34" s="222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24"/>
      <c r="BC34" s="224"/>
      <c r="BD34" s="224"/>
      <c r="BE34" s="224"/>
      <c r="BF34" s="224"/>
      <c r="BG34" s="224"/>
      <c r="BH34" s="224"/>
      <c r="BI34" s="224"/>
      <c r="BJ34" s="224"/>
      <c r="BK34" s="224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4"/>
      <c r="CK34" s="224"/>
      <c r="CL34" s="224"/>
      <c r="CM34" s="224"/>
      <c r="CN34" s="224"/>
      <c r="CO34" s="224"/>
      <c r="CP34" s="224"/>
      <c r="CQ34" s="224"/>
      <c r="CR34" s="224"/>
      <c r="CS34" s="224"/>
      <c r="CT34" s="224"/>
    </row>
    <row r="35" spans="1:98" s="225" customFormat="1" ht="1.5" customHeight="1">
      <c r="A35" s="222"/>
      <c r="B35" s="232"/>
      <c r="C35" s="198"/>
      <c r="D35" s="198"/>
      <c r="E35" s="198"/>
      <c r="F35" s="217"/>
      <c r="G35" s="233"/>
      <c r="H35" s="235"/>
      <c r="I35" s="235"/>
      <c r="J35" s="236"/>
      <c r="K35" s="237"/>
      <c r="L35" s="238"/>
      <c r="M35" s="238"/>
      <c r="N35" s="239"/>
      <c r="O35" s="240"/>
      <c r="P35" s="233"/>
      <c r="Q35" s="241"/>
      <c r="R35" s="242"/>
      <c r="S35" s="242"/>
      <c r="T35" s="242"/>
      <c r="U35" s="243"/>
      <c r="V35" s="244"/>
      <c r="W35" s="222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4"/>
      <c r="AZ35" s="224"/>
      <c r="BA35" s="224"/>
      <c r="BB35" s="224"/>
      <c r="BC35" s="224"/>
      <c r="BD35" s="224"/>
      <c r="BE35" s="224"/>
      <c r="BF35" s="224"/>
      <c r="BG35" s="224"/>
      <c r="BH35" s="224"/>
      <c r="BI35" s="224"/>
      <c r="BJ35" s="224"/>
      <c r="BK35" s="224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  <c r="BW35" s="224"/>
      <c r="BX35" s="224"/>
      <c r="BY35" s="224"/>
      <c r="BZ35" s="224"/>
      <c r="CA35" s="224"/>
      <c r="CB35" s="224"/>
      <c r="CC35" s="224"/>
      <c r="CD35" s="224"/>
      <c r="CE35" s="224"/>
      <c r="CF35" s="224"/>
      <c r="CG35" s="224"/>
      <c r="CH35" s="224"/>
      <c r="CI35" s="224"/>
      <c r="CJ35" s="224"/>
      <c r="CK35" s="224"/>
      <c r="CL35" s="224"/>
      <c r="CM35" s="224"/>
      <c r="CN35" s="224"/>
      <c r="CO35" s="224"/>
      <c r="CP35" s="224"/>
      <c r="CQ35" s="224"/>
      <c r="CR35" s="224"/>
      <c r="CS35" s="224"/>
      <c r="CT35" s="224"/>
    </row>
    <row r="36" spans="1:98" s="225" customFormat="1" ht="1.5" customHeight="1">
      <c r="A36" s="222"/>
      <c r="B36" s="232"/>
      <c r="C36" s="198"/>
      <c r="D36" s="198"/>
      <c r="E36" s="198"/>
      <c r="F36" s="217"/>
      <c r="G36" s="233"/>
      <c r="H36" s="235"/>
      <c r="I36" s="235"/>
      <c r="J36" s="235"/>
      <c r="K36" s="234"/>
      <c r="L36" s="245"/>
      <c r="M36" s="245"/>
      <c r="N36" s="233"/>
      <c r="O36" s="233"/>
      <c r="P36" s="233"/>
      <c r="Q36" s="219"/>
      <c r="R36" s="219"/>
      <c r="S36" s="219"/>
      <c r="T36" s="219"/>
      <c r="U36" s="196"/>
      <c r="V36" s="246"/>
      <c r="W36" s="222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4"/>
      <c r="AY36" s="224"/>
      <c r="AZ36" s="224"/>
      <c r="BA36" s="224"/>
      <c r="BB36" s="224"/>
      <c r="BC36" s="224"/>
      <c r="BD36" s="224"/>
      <c r="BE36" s="224"/>
      <c r="BF36" s="224"/>
      <c r="BG36" s="224"/>
      <c r="BH36" s="224"/>
      <c r="BI36" s="224"/>
      <c r="BJ36" s="224"/>
      <c r="BK36" s="224"/>
      <c r="BL36" s="224"/>
      <c r="BM36" s="224"/>
      <c r="BN36" s="224"/>
      <c r="BO36" s="224"/>
      <c r="BP36" s="224"/>
      <c r="BQ36" s="224"/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  <c r="CH36" s="224"/>
      <c r="CI36" s="224"/>
      <c r="CJ36" s="224"/>
      <c r="CK36" s="224"/>
      <c r="CL36" s="224"/>
      <c r="CM36" s="224"/>
      <c r="CN36" s="224"/>
      <c r="CO36" s="224"/>
      <c r="CP36" s="224"/>
      <c r="CQ36" s="224"/>
      <c r="CR36" s="224"/>
      <c r="CS36" s="224"/>
      <c r="CT36" s="224"/>
    </row>
    <row r="37" spans="1:98" s="225" customFormat="1" ht="15" customHeight="1">
      <c r="A37" s="222"/>
      <c r="B37" s="197" t="s">
        <v>378</v>
      </c>
      <c r="C37" s="198"/>
      <c r="D37" s="198"/>
      <c r="E37" s="198"/>
      <c r="F37" s="198"/>
      <c r="G37" s="310" t="s">
        <v>398</v>
      </c>
      <c r="H37" s="310"/>
      <c r="I37" s="310"/>
      <c r="J37" s="310" t="s">
        <v>399</v>
      </c>
      <c r="K37" s="310"/>
      <c r="L37" s="369" t="s">
        <v>404</v>
      </c>
      <c r="M37" s="369"/>
      <c r="N37" s="369"/>
      <c r="O37" s="369"/>
      <c r="P37" s="369"/>
      <c r="Q37" s="303"/>
      <c r="R37" s="304"/>
      <c r="S37" s="304"/>
      <c r="T37" s="304"/>
      <c r="U37" s="304"/>
      <c r="V37" s="305"/>
      <c r="W37" s="222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224"/>
      <c r="BA37" s="224"/>
      <c r="BB37" s="224"/>
      <c r="BC37" s="224"/>
      <c r="BD37" s="224"/>
      <c r="BE37" s="224"/>
      <c r="BF37" s="224"/>
      <c r="BG37" s="224"/>
      <c r="BH37" s="224"/>
      <c r="BI37" s="224"/>
      <c r="BJ37" s="224"/>
      <c r="BK37" s="224"/>
      <c r="BL37" s="224"/>
      <c r="BM37" s="224"/>
      <c r="BN37" s="224"/>
      <c r="BO37" s="224"/>
      <c r="BP37" s="224"/>
      <c r="BQ37" s="224"/>
      <c r="BR37" s="224"/>
      <c r="BS37" s="224"/>
      <c r="BT37" s="224"/>
      <c r="BU37" s="224"/>
      <c r="BV37" s="224"/>
      <c r="BW37" s="224"/>
      <c r="BX37" s="224"/>
      <c r="BY37" s="224"/>
      <c r="BZ37" s="224"/>
      <c r="CA37" s="224"/>
      <c r="CB37" s="224"/>
      <c r="CC37" s="224"/>
      <c r="CD37" s="224"/>
      <c r="CE37" s="224"/>
      <c r="CF37" s="224"/>
      <c r="CG37" s="224"/>
      <c r="CH37" s="224"/>
      <c r="CI37" s="224"/>
      <c r="CJ37" s="224"/>
      <c r="CK37" s="224"/>
      <c r="CL37" s="224"/>
      <c r="CM37" s="224"/>
      <c r="CN37" s="224"/>
      <c r="CO37" s="224"/>
      <c r="CP37" s="224"/>
      <c r="CQ37" s="224"/>
      <c r="CR37" s="224"/>
      <c r="CS37" s="224"/>
      <c r="CT37" s="224"/>
    </row>
    <row r="38" spans="1:98" s="225" customFormat="1" ht="15" customHeight="1">
      <c r="A38" s="222"/>
      <c r="B38" s="226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387" t="s">
        <v>402</v>
      </c>
      <c r="S38" s="387"/>
      <c r="T38" s="129"/>
      <c r="U38" s="310" t="s">
        <v>403</v>
      </c>
      <c r="V38" s="386"/>
      <c r="W38" s="222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/>
      <c r="AQ38" s="224"/>
      <c r="AR38" s="224"/>
      <c r="AS38" s="224"/>
      <c r="AT38" s="224"/>
      <c r="AU38" s="224"/>
      <c r="AV38" s="224"/>
      <c r="AW38" s="224"/>
      <c r="AX38" s="224"/>
      <c r="AY38" s="224"/>
      <c r="AZ38" s="224"/>
      <c r="BA38" s="224"/>
      <c r="BB38" s="224"/>
      <c r="BC38" s="224"/>
      <c r="BD38" s="224"/>
      <c r="BE38" s="224"/>
      <c r="BF38" s="224"/>
      <c r="BG38" s="224"/>
      <c r="BH38" s="224"/>
      <c r="BI38" s="224"/>
      <c r="BJ38" s="224"/>
      <c r="BK38" s="224"/>
      <c r="BL38" s="224"/>
      <c r="BM38" s="224"/>
      <c r="BN38" s="224"/>
      <c r="BO38" s="224"/>
      <c r="BP38" s="224"/>
      <c r="BQ38" s="224"/>
      <c r="BR38" s="224"/>
      <c r="BS38" s="224"/>
      <c r="BT38" s="224"/>
      <c r="BU38" s="224"/>
      <c r="BV38" s="224"/>
      <c r="BW38" s="224"/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/>
      <c r="CI38" s="224"/>
      <c r="CJ38" s="224"/>
      <c r="CK38" s="224"/>
      <c r="CL38" s="224"/>
      <c r="CM38" s="224"/>
      <c r="CN38" s="224"/>
      <c r="CO38" s="224"/>
      <c r="CP38" s="224"/>
      <c r="CQ38" s="224"/>
      <c r="CR38" s="224"/>
      <c r="CS38" s="224"/>
      <c r="CT38" s="224"/>
    </row>
    <row r="39" spans="1:98" s="225" customFormat="1" ht="15" customHeight="1">
      <c r="A39" s="222"/>
      <c r="B39" s="226" t="s">
        <v>382</v>
      </c>
      <c r="C39" s="227"/>
      <c r="D39" s="227"/>
      <c r="E39" s="227"/>
      <c r="F39" s="227"/>
      <c r="G39" s="227"/>
      <c r="H39" s="227"/>
      <c r="I39" s="227"/>
      <c r="J39" s="227" t="s">
        <v>400</v>
      </c>
      <c r="K39" s="227"/>
      <c r="L39" s="227" t="s">
        <v>401</v>
      </c>
      <c r="M39" s="227"/>
      <c r="N39" s="227"/>
      <c r="O39" s="227"/>
      <c r="P39" s="227"/>
      <c r="Q39" s="227"/>
      <c r="R39" s="223"/>
      <c r="S39" s="223"/>
      <c r="T39" s="223"/>
      <c r="U39" s="227"/>
      <c r="V39" s="229"/>
      <c r="W39" s="222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  <c r="AS39" s="224"/>
      <c r="AT39" s="224"/>
      <c r="AU39" s="224"/>
      <c r="AV39" s="224"/>
      <c r="AW39" s="224"/>
      <c r="AX39" s="224"/>
      <c r="AY39" s="224"/>
      <c r="AZ39" s="224"/>
      <c r="BA39" s="224"/>
      <c r="BB39" s="224"/>
      <c r="BC39" s="224"/>
      <c r="BD39" s="224"/>
      <c r="BE39" s="224"/>
      <c r="BF39" s="224"/>
      <c r="BG39" s="224"/>
      <c r="BH39" s="224"/>
      <c r="BI39" s="224"/>
      <c r="BJ39" s="224"/>
      <c r="BK39" s="224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4"/>
      <c r="CB39" s="224"/>
      <c r="CC39" s="224"/>
      <c r="CD39" s="224"/>
      <c r="CE39" s="224"/>
      <c r="CF39" s="224"/>
      <c r="CG39" s="224"/>
      <c r="CH39" s="224"/>
      <c r="CI39" s="224"/>
      <c r="CJ39" s="224"/>
      <c r="CK39" s="224"/>
      <c r="CL39" s="224"/>
      <c r="CM39" s="224"/>
      <c r="CN39" s="224"/>
      <c r="CO39" s="224"/>
      <c r="CP39" s="224"/>
      <c r="CQ39" s="224"/>
      <c r="CR39" s="224"/>
      <c r="CS39" s="224"/>
      <c r="CT39" s="224"/>
    </row>
    <row r="40" spans="1:23" ht="15.75" customHeight="1">
      <c r="A40" s="183"/>
      <c r="B40" s="439" t="s">
        <v>6</v>
      </c>
      <c r="C40" s="440"/>
      <c r="D40" s="440"/>
      <c r="E40" s="440"/>
      <c r="F40" s="440"/>
      <c r="G40" s="313"/>
      <c r="H40" s="313"/>
      <c r="I40" s="313"/>
      <c r="J40" s="313"/>
      <c r="K40" s="313"/>
      <c r="L40" s="313"/>
      <c r="M40" s="313"/>
      <c r="N40" s="313"/>
      <c r="O40" s="313"/>
      <c r="P40" s="313"/>
      <c r="Q40" s="313"/>
      <c r="R40" s="313"/>
      <c r="S40" s="313"/>
      <c r="T40" s="313"/>
      <c r="U40" s="313"/>
      <c r="V40" s="314"/>
      <c r="W40" s="183"/>
    </row>
    <row r="41" spans="1:98" s="249" customFormat="1" ht="13.5" customHeight="1">
      <c r="A41" s="247"/>
      <c r="B41" s="388" t="s">
        <v>379</v>
      </c>
      <c r="C41" s="389"/>
      <c r="D41" s="389"/>
      <c r="E41" s="389"/>
      <c r="F41" s="389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89"/>
      <c r="R41" s="389"/>
      <c r="S41" s="389"/>
      <c r="T41" s="389"/>
      <c r="U41" s="389"/>
      <c r="V41" s="390"/>
      <c r="W41" s="247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48"/>
      <c r="AP41" s="248"/>
      <c r="AQ41" s="248"/>
      <c r="AR41" s="248"/>
      <c r="AS41" s="248"/>
      <c r="AT41" s="248"/>
      <c r="AU41" s="248"/>
      <c r="AV41" s="248"/>
      <c r="AW41" s="248"/>
      <c r="AX41" s="248"/>
      <c r="AY41" s="248"/>
      <c r="AZ41" s="248"/>
      <c r="BA41" s="248"/>
      <c r="BB41" s="248"/>
      <c r="BC41" s="248"/>
      <c r="BD41" s="248"/>
      <c r="BE41" s="248"/>
      <c r="BF41" s="248"/>
      <c r="BG41" s="248"/>
      <c r="BH41" s="248"/>
      <c r="BI41" s="248"/>
      <c r="BJ41" s="248"/>
      <c r="BK41" s="248"/>
      <c r="BL41" s="248"/>
      <c r="BM41" s="248"/>
      <c r="BN41" s="248"/>
      <c r="BO41" s="248"/>
      <c r="BP41" s="248"/>
      <c r="BQ41" s="248"/>
      <c r="BR41" s="248"/>
      <c r="BS41" s="248"/>
      <c r="BT41" s="248"/>
      <c r="BU41" s="248"/>
      <c r="BV41" s="248"/>
      <c r="BW41" s="248"/>
      <c r="BX41" s="248"/>
      <c r="BY41" s="248"/>
      <c r="BZ41" s="248"/>
      <c r="CA41" s="248"/>
      <c r="CB41" s="248"/>
      <c r="CC41" s="248"/>
      <c r="CD41" s="248"/>
      <c r="CE41" s="248"/>
      <c r="CF41" s="248"/>
      <c r="CG41" s="248"/>
      <c r="CH41" s="248"/>
      <c r="CI41" s="248"/>
      <c r="CJ41" s="248"/>
      <c r="CK41" s="248"/>
      <c r="CL41" s="248"/>
      <c r="CM41" s="248"/>
      <c r="CN41" s="248"/>
      <c r="CO41" s="248"/>
      <c r="CP41" s="248"/>
      <c r="CQ41" s="248"/>
      <c r="CR41" s="248"/>
      <c r="CS41" s="248"/>
      <c r="CT41" s="248"/>
    </row>
    <row r="42" spans="1:23" ht="11.25" customHeight="1">
      <c r="A42" s="183"/>
      <c r="B42" s="381" t="s">
        <v>435</v>
      </c>
      <c r="C42" s="382"/>
      <c r="D42" s="382"/>
      <c r="E42" s="382"/>
      <c r="F42" s="382"/>
      <c r="G42" s="382"/>
      <c r="H42" s="382"/>
      <c r="I42" s="382"/>
      <c r="J42" s="382"/>
      <c r="K42" s="382"/>
      <c r="L42" s="382"/>
      <c r="M42" s="382"/>
      <c r="N42" s="382"/>
      <c r="O42" s="382"/>
      <c r="P42" s="382"/>
      <c r="Q42" s="382"/>
      <c r="R42" s="382"/>
      <c r="S42" s="382"/>
      <c r="T42" s="382"/>
      <c r="U42" s="382"/>
      <c r="V42" s="383"/>
      <c r="W42" s="183"/>
    </row>
    <row r="43" spans="1:23" ht="3" customHeight="1" thickBot="1">
      <c r="A43" s="183"/>
      <c r="B43" s="250"/>
      <c r="C43" s="251"/>
      <c r="D43" s="251"/>
      <c r="E43" s="251"/>
      <c r="F43" s="251"/>
      <c r="G43" s="251"/>
      <c r="H43" s="251"/>
      <c r="I43" s="252"/>
      <c r="J43" s="252"/>
      <c r="K43" s="251"/>
      <c r="L43" s="251"/>
      <c r="M43" s="251"/>
      <c r="N43" s="252"/>
      <c r="O43" s="252"/>
      <c r="P43" s="251"/>
      <c r="Q43" s="251"/>
      <c r="R43" s="251"/>
      <c r="S43" s="251"/>
      <c r="T43" s="251"/>
      <c r="U43" s="251"/>
      <c r="V43" s="253"/>
      <c r="W43" s="183"/>
    </row>
    <row r="44" spans="1:23" ht="15" customHeight="1" thickBot="1">
      <c r="A44" s="183"/>
      <c r="B44" s="433" t="s">
        <v>445</v>
      </c>
      <c r="C44" s="434"/>
      <c r="D44" s="434"/>
      <c r="E44" s="434"/>
      <c r="F44" s="434"/>
      <c r="G44" s="434"/>
      <c r="H44" s="434"/>
      <c r="I44" s="434"/>
      <c r="J44" s="434"/>
      <c r="K44" s="434"/>
      <c r="L44" s="434"/>
      <c r="M44" s="434"/>
      <c r="N44" s="434"/>
      <c r="O44" s="434"/>
      <c r="P44" s="434"/>
      <c r="Q44" s="434"/>
      <c r="R44" s="434"/>
      <c r="S44" s="434"/>
      <c r="T44" s="434"/>
      <c r="U44" s="434"/>
      <c r="V44" s="435"/>
      <c r="W44" s="183"/>
    </row>
    <row r="45" spans="1:23" ht="16.5" customHeight="1" thickTop="1">
      <c r="A45" s="183"/>
      <c r="B45" s="311" t="s">
        <v>439</v>
      </c>
      <c r="C45" s="308"/>
      <c r="D45" s="317"/>
      <c r="E45" s="317"/>
      <c r="F45" s="317"/>
      <c r="G45" s="317"/>
      <c r="H45" s="317"/>
      <c r="I45" s="317"/>
      <c r="J45" s="317"/>
      <c r="K45" s="317"/>
      <c r="L45" s="317"/>
      <c r="M45" s="317"/>
      <c r="N45" s="317"/>
      <c r="O45" s="317"/>
      <c r="P45" s="317"/>
      <c r="Q45" s="317"/>
      <c r="R45" s="317"/>
      <c r="S45" s="317"/>
      <c r="T45" s="317"/>
      <c r="U45" s="317"/>
      <c r="V45" s="436"/>
      <c r="W45" s="183"/>
    </row>
    <row r="46" spans="1:23" ht="16.5" customHeight="1">
      <c r="A46" s="183"/>
      <c r="B46" s="431" t="s">
        <v>440</v>
      </c>
      <c r="C46" s="432"/>
      <c r="D46" s="362"/>
      <c r="E46" s="362"/>
      <c r="F46" s="362"/>
      <c r="G46" s="362"/>
      <c r="H46" s="362"/>
      <c r="I46" s="362"/>
      <c r="J46" s="362"/>
      <c r="K46" s="362"/>
      <c r="L46" s="362"/>
      <c r="M46" s="362"/>
      <c r="N46" s="362"/>
      <c r="O46" s="362"/>
      <c r="P46" s="362"/>
      <c r="Q46" s="362"/>
      <c r="R46" s="362"/>
      <c r="S46" s="362"/>
      <c r="T46" s="362"/>
      <c r="U46" s="362"/>
      <c r="V46" s="363"/>
      <c r="W46" s="183"/>
    </row>
    <row r="47" spans="1:23" ht="16.5" customHeight="1">
      <c r="A47" s="183"/>
      <c r="B47" s="431" t="s">
        <v>285</v>
      </c>
      <c r="C47" s="432"/>
      <c r="D47" s="362"/>
      <c r="E47" s="362"/>
      <c r="F47" s="362"/>
      <c r="G47" s="362"/>
      <c r="H47" s="362"/>
      <c r="I47" s="362"/>
      <c r="J47" s="362"/>
      <c r="K47" s="362"/>
      <c r="L47" s="362"/>
      <c r="M47" s="362"/>
      <c r="N47" s="362"/>
      <c r="O47" s="362"/>
      <c r="P47" s="362"/>
      <c r="Q47" s="362"/>
      <c r="R47" s="362"/>
      <c r="S47" s="362"/>
      <c r="T47" s="362"/>
      <c r="U47" s="362"/>
      <c r="V47" s="363"/>
      <c r="W47" s="183"/>
    </row>
    <row r="48" spans="1:23" ht="16.5" customHeight="1">
      <c r="A48" s="183"/>
      <c r="B48" s="431" t="s">
        <v>441</v>
      </c>
      <c r="C48" s="432"/>
      <c r="D48" s="362"/>
      <c r="E48" s="362"/>
      <c r="F48" s="362"/>
      <c r="G48" s="362"/>
      <c r="H48" s="362"/>
      <c r="I48" s="362"/>
      <c r="J48" s="362"/>
      <c r="K48" s="362"/>
      <c r="L48" s="362"/>
      <c r="M48" s="362"/>
      <c r="N48" s="362"/>
      <c r="O48" s="362"/>
      <c r="P48" s="362"/>
      <c r="Q48" s="362"/>
      <c r="R48" s="362"/>
      <c r="S48" s="362"/>
      <c r="T48" s="362"/>
      <c r="U48" s="362"/>
      <c r="V48" s="363"/>
      <c r="W48" s="183"/>
    </row>
    <row r="49" spans="1:23" ht="16.5" customHeight="1">
      <c r="A49" s="183"/>
      <c r="B49" s="431" t="s">
        <v>442</v>
      </c>
      <c r="C49" s="432"/>
      <c r="D49" s="362"/>
      <c r="E49" s="362"/>
      <c r="F49" s="362"/>
      <c r="G49" s="362"/>
      <c r="H49" s="362"/>
      <c r="I49" s="362"/>
      <c r="J49" s="362"/>
      <c r="K49" s="362"/>
      <c r="L49" s="362"/>
      <c r="M49" s="362"/>
      <c r="N49" s="362"/>
      <c r="O49" s="362"/>
      <c r="P49" s="362"/>
      <c r="Q49" s="362"/>
      <c r="R49" s="362"/>
      <c r="S49" s="362"/>
      <c r="T49" s="362"/>
      <c r="U49" s="362"/>
      <c r="V49" s="363"/>
      <c r="W49" s="183"/>
    </row>
    <row r="50" spans="1:23" ht="16.5" customHeight="1">
      <c r="A50" s="183"/>
      <c r="B50" s="463" t="s">
        <v>443</v>
      </c>
      <c r="C50" s="464"/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  <c r="S50" s="320"/>
      <c r="T50" s="320"/>
      <c r="U50" s="320"/>
      <c r="V50" s="312"/>
      <c r="W50" s="183"/>
    </row>
    <row r="51" spans="1:23" ht="23.25" customHeight="1" thickBot="1">
      <c r="A51" s="183"/>
      <c r="B51" s="452" t="s">
        <v>444</v>
      </c>
      <c r="C51" s="453"/>
      <c r="D51" s="315"/>
      <c r="E51" s="315"/>
      <c r="F51" s="315"/>
      <c r="G51" s="315"/>
      <c r="H51" s="315"/>
      <c r="I51" s="315"/>
      <c r="J51" s="315"/>
      <c r="K51" s="315"/>
      <c r="L51" s="315"/>
      <c r="M51" s="315"/>
      <c r="N51" s="315"/>
      <c r="O51" s="315"/>
      <c r="P51" s="315"/>
      <c r="Q51" s="315"/>
      <c r="R51" s="315"/>
      <c r="S51" s="315"/>
      <c r="T51" s="315"/>
      <c r="U51" s="315"/>
      <c r="V51" s="316"/>
      <c r="W51" s="183"/>
    </row>
    <row r="52" spans="1:98" s="207" customFormat="1" ht="10.5">
      <c r="A52" s="204"/>
      <c r="B52" s="450"/>
      <c r="C52" s="451"/>
      <c r="D52" s="451"/>
      <c r="E52" s="451"/>
      <c r="F52" s="451"/>
      <c r="G52" s="451"/>
      <c r="H52" s="318" t="s">
        <v>374</v>
      </c>
      <c r="I52" s="318"/>
      <c r="J52" s="318"/>
      <c r="K52" s="318"/>
      <c r="L52" s="318"/>
      <c r="M52" s="318"/>
      <c r="N52" s="318" t="s">
        <v>13</v>
      </c>
      <c r="O52" s="318"/>
      <c r="P52" s="318"/>
      <c r="Q52" s="318" t="s">
        <v>375</v>
      </c>
      <c r="R52" s="318"/>
      <c r="S52" s="318"/>
      <c r="T52" s="318"/>
      <c r="U52" s="318"/>
      <c r="V52" s="319"/>
      <c r="W52" s="204"/>
      <c r="X52" s="206"/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06"/>
      <c r="AZ52" s="206"/>
      <c r="BA52" s="206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  <c r="BZ52" s="206"/>
      <c r="CA52" s="206"/>
      <c r="CB52" s="206"/>
      <c r="CC52" s="206"/>
      <c r="CD52" s="206"/>
      <c r="CE52" s="206"/>
      <c r="CF52" s="206"/>
      <c r="CG52" s="206"/>
      <c r="CH52" s="206"/>
      <c r="CI52" s="206"/>
      <c r="CJ52" s="206"/>
      <c r="CK52" s="206"/>
      <c r="CL52" s="206"/>
      <c r="CM52" s="206"/>
      <c r="CN52" s="206"/>
      <c r="CO52" s="206"/>
      <c r="CP52" s="206"/>
      <c r="CQ52" s="206"/>
      <c r="CR52" s="206"/>
      <c r="CS52" s="206"/>
      <c r="CT52" s="206"/>
    </row>
    <row r="53" spans="1:23" ht="18" customHeight="1">
      <c r="A53" s="183"/>
      <c r="B53" s="416" t="s">
        <v>438</v>
      </c>
      <c r="C53" s="417"/>
      <c r="D53" s="417"/>
      <c r="E53" s="417"/>
      <c r="F53" s="417"/>
      <c r="G53" s="417"/>
      <c r="H53" s="368"/>
      <c r="I53" s="368"/>
      <c r="J53" s="368"/>
      <c r="K53" s="368"/>
      <c r="L53" s="368"/>
      <c r="M53" s="368"/>
      <c r="N53" s="420"/>
      <c r="O53" s="421"/>
      <c r="P53" s="421"/>
      <c r="Q53" s="366"/>
      <c r="R53" s="366"/>
      <c r="S53" s="366"/>
      <c r="T53" s="366"/>
      <c r="U53" s="366"/>
      <c r="V53" s="367"/>
      <c r="W53" s="183"/>
    </row>
    <row r="54" spans="1:23" ht="18" customHeight="1">
      <c r="A54" s="183"/>
      <c r="B54" s="418" t="s">
        <v>446</v>
      </c>
      <c r="C54" s="419"/>
      <c r="D54" s="419"/>
      <c r="E54" s="419"/>
      <c r="F54" s="419"/>
      <c r="G54" s="419"/>
      <c r="H54" s="414"/>
      <c r="I54" s="414"/>
      <c r="J54" s="414"/>
      <c r="K54" s="414"/>
      <c r="L54" s="414"/>
      <c r="M54" s="414"/>
      <c r="N54" s="424"/>
      <c r="O54" s="424"/>
      <c r="P54" s="424"/>
      <c r="Q54" s="306"/>
      <c r="R54" s="306"/>
      <c r="S54" s="306"/>
      <c r="T54" s="306"/>
      <c r="U54" s="306"/>
      <c r="V54" s="365"/>
      <c r="W54" s="183"/>
    </row>
    <row r="55" spans="1:23" ht="18" customHeight="1">
      <c r="A55" s="183"/>
      <c r="B55" s="418" t="s">
        <v>437</v>
      </c>
      <c r="C55" s="419"/>
      <c r="D55" s="419"/>
      <c r="E55" s="419"/>
      <c r="F55" s="419"/>
      <c r="G55" s="419"/>
      <c r="H55" s="414"/>
      <c r="I55" s="414"/>
      <c r="J55" s="414"/>
      <c r="K55" s="414"/>
      <c r="L55" s="414"/>
      <c r="M55" s="414"/>
      <c r="N55" s="424"/>
      <c r="O55" s="424"/>
      <c r="P55" s="424"/>
      <c r="Q55" s="306"/>
      <c r="R55" s="306"/>
      <c r="S55" s="306"/>
      <c r="T55" s="306"/>
      <c r="U55" s="306"/>
      <c r="V55" s="365"/>
      <c r="W55" s="183"/>
    </row>
    <row r="56" spans="1:23" ht="18" customHeight="1" thickBot="1">
      <c r="A56" s="183"/>
      <c r="B56" s="448" t="s">
        <v>436</v>
      </c>
      <c r="C56" s="449"/>
      <c r="D56" s="449"/>
      <c r="E56" s="449"/>
      <c r="F56" s="449"/>
      <c r="G56" s="449"/>
      <c r="H56" s="415"/>
      <c r="I56" s="415"/>
      <c r="J56" s="415"/>
      <c r="K56" s="415"/>
      <c r="L56" s="415"/>
      <c r="M56" s="415"/>
      <c r="N56" s="425"/>
      <c r="O56" s="425"/>
      <c r="P56" s="425"/>
      <c r="Q56" s="422"/>
      <c r="R56" s="422"/>
      <c r="S56" s="422"/>
      <c r="T56" s="422"/>
      <c r="U56" s="422"/>
      <c r="V56" s="423"/>
      <c r="W56" s="183"/>
    </row>
    <row r="57" spans="1:98" s="256" customFormat="1" ht="16.5" customHeight="1">
      <c r="A57" s="254"/>
      <c r="B57" s="411" t="s">
        <v>383</v>
      </c>
      <c r="C57" s="412"/>
      <c r="D57" s="412"/>
      <c r="E57" s="412"/>
      <c r="F57" s="412"/>
      <c r="G57" s="412"/>
      <c r="H57" s="412"/>
      <c r="I57" s="412"/>
      <c r="J57" s="412"/>
      <c r="K57" s="412"/>
      <c r="L57" s="412"/>
      <c r="M57" s="412"/>
      <c r="N57" s="412"/>
      <c r="O57" s="412"/>
      <c r="P57" s="412"/>
      <c r="Q57" s="412"/>
      <c r="R57" s="412"/>
      <c r="S57" s="412"/>
      <c r="T57" s="412"/>
      <c r="U57" s="412"/>
      <c r="V57" s="413"/>
      <c r="W57" s="254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5"/>
      <c r="AY57" s="255"/>
      <c r="AZ57" s="255"/>
      <c r="BA57" s="255"/>
      <c r="BB57" s="255"/>
      <c r="BC57" s="255"/>
      <c r="BD57" s="255"/>
      <c r="BE57" s="255"/>
      <c r="BF57" s="255"/>
      <c r="BG57" s="255"/>
      <c r="BH57" s="255"/>
      <c r="BI57" s="255"/>
      <c r="BJ57" s="255"/>
      <c r="BK57" s="255"/>
      <c r="BL57" s="255"/>
      <c r="BM57" s="255"/>
      <c r="BN57" s="255"/>
      <c r="BO57" s="255"/>
      <c r="BP57" s="255"/>
      <c r="BQ57" s="255"/>
      <c r="BR57" s="255"/>
      <c r="BS57" s="255"/>
      <c r="BT57" s="255"/>
      <c r="BU57" s="255"/>
      <c r="BV57" s="255"/>
      <c r="BW57" s="255"/>
      <c r="BX57" s="255"/>
      <c r="BY57" s="255"/>
      <c r="BZ57" s="255"/>
      <c r="CA57" s="255"/>
      <c r="CB57" s="255"/>
      <c r="CC57" s="255"/>
      <c r="CD57" s="255"/>
      <c r="CE57" s="255"/>
      <c r="CF57" s="255"/>
      <c r="CG57" s="255"/>
      <c r="CH57" s="255"/>
      <c r="CI57" s="255"/>
      <c r="CJ57" s="255"/>
      <c r="CK57" s="255"/>
      <c r="CL57" s="255"/>
      <c r="CM57" s="255"/>
      <c r="CN57" s="255"/>
      <c r="CO57" s="255"/>
      <c r="CP57" s="255"/>
      <c r="CQ57" s="255"/>
      <c r="CR57" s="255"/>
      <c r="CS57" s="255"/>
      <c r="CT57" s="255"/>
    </row>
    <row r="58" spans="1:23" ht="15.75" customHeight="1">
      <c r="A58" s="183"/>
      <c r="B58" s="430" t="s">
        <v>380</v>
      </c>
      <c r="C58" s="310"/>
      <c r="D58" s="310"/>
      <c r="E58" s="310"/>
      <c r="F58" s="257" t="s">
        <v>7</v>
      </c>
      <c r="G58" s="465"/>
      <c r="H58" s="465"/>
      <c r="I58" s="258" t="s">
        <v>8</v>
      </c>
      <c r="J58" s="408"/>
      <c r="K58" s="408"/>
      <c r="L58" s="258" t="s">
        <v>8</v>
      </c>
      <c r="M58" s="409"/>
      <c r="N58" s="409"/>
      <c r="O58" s="406" t="s">
        <v>387</v>
      </c>
      <c r="P58" s="406"/>
      <c r="Q58" s="467"/>
      <c r="R58" s="467"/>
      <c r="S58" s="467"/>
      <c r="T58" s="467"/>
      <c r="U58" s="467"/>
      <c r="V58" s="128"/>
      <c r="W58" s="183"/>
    </row>
    <row r="59" spans="1:23" ht="15.75" customHeight="1">
      <c r="A59" s="183"/>
      <c r="B59" s="195"/>
      <c r="C59" s="190"/>
      <c r="D59" s="190"/>
      <c r="E59" s="190"/>
      <c r="F59" s="257" t="s">
        <v>7</v>
      </c>
      <c r="G59" s="447"/>
      <c r="H59" s="447"/>
      <c r="I59" s="258" t="s">
        <v>8</v>
      </c>
      <c r="J59" s="407"/>
      <c r="K59" s="407"/>
      <c r="L59" s="258" t="s">
        <v>8</v>
      </c>
      <c r="M59" s="410"/>
      <c r="N59" s="410"/>
      <c r="O59" s="406" t="s">
        <v>387</v>
      </c>
      <c r="P59" s="406"/>
      <c r="Q59" s="466"/>
      <c r="R59" s="466"/>
      <c r="S59" s="466"/>
      <c r="T59" s="466"/>
      <c r="U59" s="466"/>
      <c r="V59" s="128"/>
      <c r="W59" s="183"/>
    </row>
    <row r="60" spans="1:23" ht="15.75" customHeight="1">
      <c r="A60" s="183"/>
      <c r="B60" s="197"/>
      <c r="C60" s="198"/>
      <c r="D60" s="198"/>
      <c r="E60" s="198"/>
      <c r="F60" s="257" t="s">
        <v>7</v>
      </c>
      <c r="G60" s="447"/>
      <c r="H60" s="447"/>
      <c r="I60" s="258" t="s">
        <v>8</v>
      </c>
      <c r="J60" s="407"/>
      <c r="K60" s="407"/>
      <c r="L60" s="258" t="s">
        <v>8</v>
      </c>
      <c r="M60" s="410"/>
      <c r="N60" s="410"/>
      <c r="O60" s="406" t="s">
        <v>387</v>
      </c>
      <c r="P60" s="406"/>
      <c r="Q60" s="466"/>
      <c r="R60" s="466"/>
      <c r="S60" s="466"/>
      <c r="T60" s="466"/>
      <c r="U60" s="466"/>
      <c r="V60" s="128"/>
      <c r="W60" s="183"/>
    </row>
    <row r="61" spans="1:23" ht="15.75" customHeight="1">
      <c r="A61" s="183"/>
      <c r="B61" s="197"/>
      <c r="C61" s="198"/>
      <c r="D61" s="198"/>
      <c r="E61" s="198"/>
      <c r="F61" s="257" t="s">
        <v>7</v>
      </c>
      <c r="G61" s="447"/>
      <c r="H61" s="447"/>
      <c r="I61" s="258" t="s">
        <v>8</v>
      </c>
      <c r="J61" s="407"/>
      <c r="K61" s="407"/>
      <c r="L61" s="258" t="s">
        <v>8</v>
      </c>
      <c r="M61" s="410"/>
      <c r="N61" s="410"/>
      <c r="O61" s="406" t="s">
        <v>387</v>
      </c>
      <c r="P61" s="406"/>
      <c r="Q61" s="466"/>
      <c r="R61" s="466"/>
      <c r="S61" s="466"/>
      <c r="T61" s="466"/>
      <c r="U61" s="466"/>
      <c r="V61" s="128"/>
      <c r="W61" s="183"/>
    </row>
    <row r="62" spans="1:23" ht="10.5" customHeight="1" thickBot="1">
      <c r="A62" s="183"/>
      <c r="B62" s="250"/>
      <c r="C62" s="251"/>
      <c r="D62" s="251"/>
      <c r="E62" s="251"/>
      <c r="F62" s="251"/>
      <c r="G62" s="251"/>
      <c r="H62" s="259"/>
      <c r="I62" s="271"/>
      <c r="J62" s="271"/>
      <c r="K62" s="260"/>
      <c r="L62" s="271"/>
      <c r="M62" s="271"/>
      <c r="N62" s="260"/>
      <c r="O62" s="271"/>
      <c r="P62" s="271"/>
      <c r="Q62" s="251"/>
      <c r="R62" s="251"/>
      <c r="S62" s="251"/>
      <c r="T62" s="251"/>
      <c r="U62" s="251"/>
      <c r="V62" s="253"/>
      <c r="W62" s="183"/>
    </row>
    <row r="63" spans="1:23" ht="15.75" customHeight="1">
      <c r="A63" s="183"/>
      <c r="B63" s="454" t="s">
        <v>246</v>
      </c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54"/>
      <c r="Q63" s="454"/>
      <c r="R63" s="454"/>
      <c r="S63" s="454"/>
      <c r="T63" s="454"/>
      <c r="U63" s="454"/>
      <c r="V63" s="454"/>
      <c r="W63" s="183"/>
    </row>
    <row r="64" spans="1:23" ht="15.75" customHeight="1">
      <c r="A64" s="183"/>
      <c r="B64" s="261" t="s">
        <v>447</v>
      </c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</row>
    <row r="65" spans="1:23" ht="16.5" customHeight="1">
      <c r="A65" s="183"/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</row>
    <row r="66" spans="1:23" ht="9.75" customHeight="1">
      <c r="A66" s="183"/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</row>
    <row r="67" spans="1:23" ht="11.25">
      <c r="A67" s="183"/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</row>
    <row r="68" spans="1:23" ht="11.25">
      <c r="A68" s="183"/>
      <c r="B68" s="183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</row>
    <row r="69" spans="1:23" ht="11.25">
      <c r="A69" s="183"/>
      <c r="B69" s="183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</row>
    <row r="70" spans="1:23" ht="11.25">
      <c r="A70" s="183"/>
      <c r="B70" s="183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</row>
    <row r="71" spans="1:23" ht="11.25">
      <c r="A71" s="183"/>
      <c r="B71" s="183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</row>
    <row r="72" spans="1:23" ht="11.25">
      <c r="A72" s="183"/>
      <c r="B72" s="183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</row>
    <row r="73" spans="1:23" ht="11.25">
      <c r="A73" s="183"/>
      <c r="B73" s="183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</row>
    <row r="74" spans="1:23" ht="11.25">
      <c r="A74" s="183"/>
      <c r="B74" s="183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3"/>
    </row>
    <row r="75" spans="1:23" ht="11.25">
      <c r="A75" s="183"/>
      <c r="B75" s="183"/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</row>
    <row r="76" spans="1:23" ht="11.25">
      <c r="A76" s="183"/>
      <c r="B76" s="183"/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</row>
    <row r="77" spans="1:23" ht="11.25">
      <c r="A77" s="183"/>
      <c r="B77" s="183"/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V77" s="183"/>
      <c r="W77" s="183"/>
    </row>
    <row r="78" spans="1:23" ht="11.25">
      <c r="A78" s="183"/>
      <c r="B78" s="183"/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</row>
    <row r="79" spans="1:23" ht="11.25">
      <c r="A79" s="183"/>
      <c r="B79" s="183"/>
      <c r="C79" s="183"/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3"/>
      <c r="U79" s="183"/>
      <c r="V79" s="183"/>
      <c r="W79" s="183"/>
    </row>
    <row r="80" spans="1:23" ht="11.25">
      <c r="A80" s="183"/>
      <c r="B80" s="183"/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3"/>
      <c r="V80" s="183"/>
      <c r="W80" s="183"/>
    </row>
    <row r="81" spans="1:23" ht="11.25">
      <c r="A81" s="183"/>
      <c r="B81" s="183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83"/>
      <c r="U81" s="183"/>
      <c r="V81" s="183"/>
      <c r="W81" s="183"/>
    </row>
    <row r="82" spans="1:23" ht="11.25">
      <c r="A82" s="183"/>
      <c r="B82" s="183"/>
      <c r="C82" s="183"/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83"/>
      <c r="V82" s="183"/>
      <c r="W82" s="183"/>
    </row>
    <row r="83" spans="1:23" ht="11.25">
      <c r="A83" s="183"/>
      <c r="B83" s="183"/>
      <c r="C83" s="183"/>
      <c r="D83" s="183"/>
      <c r="E83" s="183"/>
      <c r="F83" s="183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</row>
    <row r="84" spans="1:23" ht="11.25">
      <c r="A84" s="183"/>
      <c r="B84" s="183"/>
      <c r="C84" s="183"/>
      <c r="D84" s="183"/>
      <c r="E84" s="183"/>
      <c r="F84" s="183"/>
      <c r="G84" s="183"/>
      <c r="H84" s="183"/>
      <c r="I84" s="183"/>
      <c r="J84" s="183"/>
      <c r="K84" s="183"/>
      <c r="L84" s="183"/>
      <c r="M84" s="183"/>
      <c r="N84" s="183"/>
      <c r="O84" s="183"/>
      <c r="P84" s="183"/>
      <c r="Q84" s="183"/>
      <c r="R84" s="183"/>
      <c r="S84" s="183"/>
      <c r="T84" s="183"/>
      <c r="U84" s="183"/>
      <c r="V84" s="183"/>
      <c r="W84" s="183"/>
    </row>
    <row r="85" spans="1:23" ht="11.25">
      <c r="A85" s="183"/>
      <c r="B85" s="183"/>
      <c r="C85" s="183"/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</row>
    <row r="86" spans="1:23" ht="11.25">
      <c r="A86" s="183"/>
      <c r="B86" s="183"/>
      <c r="C86" s="183"/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</row>
    <row r="87" spans="1:23" ht="11.25">
      <c r="A87" s="183"/>
      <c r="B87" s="183"/>
      <c r="C87" s="183"/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</row>
    <row r="88" spans="1:23" ht="11.25">
      <c r="A88" s="183"/>
      <c r="B88" s="183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</row>
    <row r="89" spans="1:23" ht="11.25">
      <c r="A89" s="183"/>
      <c r="B89" s="183"/>
      <c r="C89" s="183"/>
      <c r="D89" s="183"/>
      <c r="E89" s="183"/>
      <c r="F89" s="183"/>
      <c r="G89" s="183"/>
      <c r="H89" s="183"/>
      <c r="I89" s="183"/>
      <c r="J89" s="183"/>
      <c r="K89" s="183"/>
      <c r="L89" s="183"/>
      <c r="M89" s="183"/>
      <c r="N89" s="183"/>
      <c r="O89" s="183"/>
      <c r="P89" s="183"/>
      <c r="Q89" s="183"/>
      <c r="R89" s="183"/>
      <c r="S89" s="183"/>
      <c r="T89" s="183"/>
      <c r="U89" s="183"/>
      <c r="V89" s="183"/>
      <c r="W89" s="183"/>
    </row>
    <row r="90" spans="1:23" ht="11.25">
      <c r="A90" s="183"/>
      <c r="B90" s="183"/>
      <c r="C90" s="183"/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S90" s="183"/>
      <c r="T90" s="183"/>
      <c r="U90" s="183"/>
      <c r="V90" s="183"/>
      <c r="W90" s="183"/>
    </row>
    <row r="91" spans="1:23" ht="11.25">
      <c r="A91" s="183"/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</row>
    <row r="92" spans="1:23" ht="11.25">
      <c r="A92" s="183"/>
      <c r="B92" s="183"/>
      <c r="C92" s="183"/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</row>
    <row r="93" spans="1:23" ht="11.25">
      <c r="A93" s="183"/>
      <c r="B93" s="183"/>
      <c r="C93" s="183"/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183"/>
      <c r="O93" s="183"/>
      <c r="P93" s="183"/>
      <c r="Q93" s="183"/>
      <c r="R93" s="183"/>
      <c r="S93" s="183"/>
      <c r="T93" s="183"/>
      <c r="U93" s="183"/>
      <c r="V93" s="183"/>
      <c r="W93" s="183"/>
    </row>
    <row r="94" spans="1:23" ht="11.25">
      <c r="A94" s="183"/>
      <c r="B94" s="183"/>
      <c r="C94" s="183"/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183"/>
      <c r="P94" s="183"/>
      <c r="Q94" s="183"/>
      <c r="R94" s="183"/>
      <c r="S94" s="183"/>
      <c r="T94" s="183"/>
      <c r="U94" s="183"/>
      <c r="V94" s="183"/>
      <c r="W94" s="183"/>
    </row>
    <row r="95" spans="1:23" ht="11.25">
      <c r="A95" s="183"/>
      <c r="B95" s="183"/>
      <c r="C95" s="183"/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183"/>
      <c r="O95" s="183"/>
      <c r="P95" s="183"/>
      <c r="Q95" s="183"/>
      <c r="R95" s="183"/>
      <c r="S95" s="183"/>
      <c r="T95" s="183"/>
      <c r="U95" s="183"/>
      <c r="V95" s="183"/>
      <c r="W95" s="183"/>
    </row>
    <row r="96" spans="1:23" ht="11.25">
      <c r="A96" s="183"/>
      <c r="B96" s="183"/>
      <c r="C96" s="183"/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  <c r="W96" s="183"/>
    </row>
    <row r="97" spans="1:23" ht="11.25">
      <c r="A97" s="183"/>
      <c r="B97" s="183"/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  <c r="O97" s="183"/>
      <c r="P97" s="183"/>
      <c r="Q97" s="183"/>
      <c r="R97" s="183"/>
      <c r="S97" s="183"/>
      <c r="T97" s="183"/>
      <c r="U97" s="183"/>
      <c r="V97" s="183"/>
      <c r="W97" s="183"/>
    </row>
    <row r="98" spans="1:23" ht="11.25">
      <c r="A98" s="183"/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  <c r="W98" s="183"/>
    </row>
    <row r="99" spans="1:23" ht="11.25">
      <c r="A99" s="183"/>
      <c r="B99" s="183"/>
      <c r="C99" s="183"/>
      <c r="D99" s="183"/>
      <c r="E99" s="183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183"/>
      <c r="V99" s="183"/>
      <c r="W99" s="183"/>
    </row>
    <row r="100" spans="1:23" ht="11.25">
      <c r="A100" s="183"/>
      <c r="B100" s="183"/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</row>
    <row r="101" spans="1:23" ht="11.25">
      <c r="A101" s="183"/>
      <c r="B101" s="183"/>
      <c r="C101" s="183"/>
      <c r="D101" s="183"/>
      <c r="E101" s="183"/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</row>
    <row r="102" spans="1:23" ht="11.25">
      <c r="A102" s="183"/>
      <c r="B102" s="183"/>
      <c r="C102" s="183"/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</row>
    <row r="103" spans="1:23" ht="11.25">
      <c r="A103" s="183"/>
      <c r="B103" s="183"/>
      <c r="C103" s="183"/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</row>
    <row r="104" spans="1:23" ht="11.25">
      <c r="A104" s="183"/>
      <c r="B104" s="183"/>
      <c r="C104" s="183"/>
      <c r="D104" s="183"/>
      <c r="E104" s="183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</row>
    <row r="105" spans="1:23" ht="11.25">
      <c r="A105" s="183"/>
      <c r="B105" s="183"/>
      <c r="C105" s="183"/>
      <c r="D105" s="183"/>
      <c r="E105" s="183"/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</row>
    <row r="106" spans="1:23" ht="11.25">
      <c r="A106" s="183"/>
      <c r="B106" s="183"/>
      <c r="C106" s="183"/>
      <c r="D106" s="183"/>
      <c r="E106" s="183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</row>
    <row r="107" spans="1:23" ht="11.25">
      <c r="A107" s="183"/>
      <c r="B107" s="183"/>
      <c r="C107" s="183"/>
      <c r="D107" s="183"/>
      <c r="E107" s="183"/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</row>
    <row r="108" spans="1:23" ht="11.25">
      <c r="A108" s="183"/>
      <c r="B108" s="183"/>
      <c r="C108" s="183"/>
      <c r="D108" s="183"/>
      <c r="E108" s="183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</row>
    <row r="109" spans="1:23" ht="11.25">
      <c r="A109" s="183"/>
      <c r="B109" s="183"/>
      <c r="C109" s="183"/>
      <c r="D109" s="183"/>
      <c r="E109" s="183"/>
      <c r="F109" s="183"/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</row>
    <row r="110" spans="1:23" ht="11.25">
      <c r="A110" s="183"/>
      <c r="B110" s="183"/>
      <c r="C110" s="183"/>
      <c r="D110" s="183"/>
      <c r="E110" s="183"/>
      <c r="F110" s="183"/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</row>
    <row r="111" spans="1:23" ht="11.25">
      <c r="A111" s="183"/>
      <c r="B111" s="183"/>
      <c r="C111" s="183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</row>
    <row r="112" spans="1:23" ht="11.25">
      <c r="A112" s="183"/>
      <c r="B112" s="183"/>
      <c r="C112" s="183"/>
      <c r="D112" s="183"/>
      <c r="E112" s="183"/>
      <c r="F112" s="183"/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</row>
    <row r="113" spans="1:23" ht="11.25">
      <c r="A113" s="183"/>
      <c r="B113" s="183"/>
      <c r="C113" s="183"/>
      <c r="D113" s="183"/>
      <c r="E113" s="183"/>
      <c r="F113" s="183"/>
      <c r="G113" s="183"/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</row>
    <row r="114" spans="1:23" ht="11.25">
      <c r="A114" s="183"/>
      <c r="B114" s="183"/>
      <c r="C114" s="183"/>
      <c r="D114" s="183"/>
      <c r="E114" s="183"/>
      <c r="F114" s="183"/>
      <c r="G114" s="183"/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</row>
    <row r="115" spans="1:23" ht="11.25">
      <c r="A115" s="183"/>
      <c r="B115" s="183"/>
      <c r="C115" s="183"/>
      <c r="D115" s="183"/>
      <c r="E115" s="183"/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</row>
    <row r="116" spans="1:23" ht="11.25">
      <c r="A116" s="183"/>
      <c r="B116" s="183"/>
      <c r="C116" s="183"/>
      <c r="D116" s="183"/>
      <c r="E116" s="183"/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</row>
    <row r="117" spans="1:23" ht="11.25">
      <c r="A117" s="183"/>
      <c r="B117" s="183"/>
      <c r="C117" s="183"/>
      <c r="D117" s="183"/>
      <c r="E117" s="183"/>
      <c r="F117" s="183"/>
      <c r="G117" s="183"/>
      <c r="H117" s="183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</row>
    <row r="118" spans="1:23" ht="11.25">
      <c r="A118" s="183"/>
      <c r="B118" s="183"/>
      <c r="C118" s="183"/>
      <c r="D118" s="183"/>
      <c r="E118" s="183"/>
      <c r="F118" s="183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</row>
    <row r="119" spans="1:23" ht="11.25">
      <c r="A119" s="183"/>
      <c r="B119" s="183"/>
      <c r="C119" s="183"/>
      <c r="D119" s="183"/>
      <c r="E119" s="183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</row>
    <row r="120" spans="1:23" ht="11.25">
      <c r="A120" s="183"/>
      <c r="B120" s="183"/>
      <c r="C120" s="183"/>
      <c r="D120" s="183"/>
      <c r="E120" s="183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</row>
    <row r="121" spans="1:23" ht="11.25">
      <c r="A121" s="183"/>
      <c r="B121" s="183"/>
      <c r="C121" s="183"/>
      <c r="D121" s="183"/>
      <c r="E121" s="183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</row>
    <row r="122" spans="1:23" ht="11.25">
      <c r="A122" s="183"/>
      <c r="B122" s="183"/>
      <c r="C122" s="183"/>
      <c r="D122" s="183"/>
      <c r="E122" s="183"/>
      <c r="F122" s="183"/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</row>
    <row r="123" spans="1:23" ht="11.25">
      <c r="A123" s="183"/>
      <c r="B123" s="184"/>
      <c r="C123" s="184"/>
      <c r="D123" s="184"/>
      <c r="E123" s="184"/>
      <c r="F123" s="184"/>
      <c r="G123" s="184"/>
      <c r="H123" s="184"/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  <c r="S123" s="184"/>
      <c r="T123" s="184"/>
      <c r="U123" s="184"/>
      <c r="V123" s="184"/>
      <c r="W123" s="183"/>
    </row>
    <row r="124" spans="1:23" ht="11.25">
      <c r="A124" s="183"/>
      <c r="B124" s="184"/>
      <c r="C124" s="184"/>
      <c r="D124" s="184"/>
      <c r="E124" s="184"/>
      <c r="F124" s="184"/>
      <c r="G124" s="184"/>
      <c r="H124" s="184"/>
      <c r="I124" s="184"/>
      <c r="J124" s="184"/>
      <c r="K124" s="184"/>
      <c r="L124" s="184"/>
      <c r="M124" s="184"/>
      <c r="N124" s="184"/>
      <c r="O124" s="184"/>
      <c r="P124" s="184"/>
      <c r="Q124" s="184"/>
      <c r="R124" s="184"/>
      <c r="S124" s="184"/>
      <c r="T124" s="184"/>
      <c r="U124" s="184"/>
      <c r="V124" s="184"/>
      <c r="W124" s="183"/>
    </row>
    <row r="125" spans="2:22" ht="11.25">
      <c r="B125" s="184"/>
      <c r="C125" s="184"/>
      <c r="D125" s="184"/>
      <c r="E125" s="184"/>
      <c r="F125" s="184"/>
      <c r="G125" s="184"/>
      <c r="H125" s="184"/>
      <c r="I125" s="184"/>
      <c r="J125" s="184"/>
      <c r="K125" s="184"/>
      <c r="L125" s="184"/>
      <c r="M125" s="184"/>
      <c r="N125" s="184"/>
      <c r="O125" s="184"/>
      <c r="P125" s="184"/>
      <c r="Q125" s="184"/>
      <c r="R125" s="184"/>
      <c r="S125" s="184"/>
      <c r="T125" s="184"/>
      <c r="U125" s="184"/>
      <c r="V125" s="184"/>
    </row>
    <row r="126" spans="2:22" ht="11.25">
      <c r="B126" s="184"/>
      <c r="C126" s="184"/>
      <c r="D126" s="184"/>
      <c r="E126" s="184"/>
      <c r="F126" s="184"/>
      <c r="G126" s="184"/>
      <c r="H126" s="184"/>
      <c r="I126" s="184"/>
      <c r="J126" s="184"/>
      <c r="K126" s="184"/>
      <c r="L126" s="184"/>
      <c r="M126" s="184"/>
      <c r="N126" s="184"/>
      <c r="O126" s="184"/>
      <c r="P126" s="184"/>
      <c r="Q126" s="184"/>
      <c r="R126" s="184"/>
      <c r="S126" s="184"/>
      <c r="T126" s="184"/>
      <c r="U126" s="184"/>
      <c r="V126" s="184"/>
    </row>
    <row r="127" spans="2:22" ht="11.25">
      <c r="B127" s="184"/>
      <c r="C127" s="184"/>
      <c r="D127" s="184"/>
      <c r="E127" s="184"/>
      <c r="F127" s="184"/>
      <c r="G127" s="184"/>
      <c r="H127" s="184"/>
      <c r="I127" s="184"/>
      <c r="J127" s="184"/>
      <c r="K127" s="184"/>
      <c r="L127" s="184"/>
      <c r="M127" s="184"/>
      <c r="N127" s="184"/>
      <c r="O127" s="184"/>
      <c r="P127" s="184"/>
      <c r="Q127" s="184"/>
      <c r="R127" s="184"/>
      <c r="S127" s="184"/>
      <c r="T127" s="184"/>
      <c r="U127" s="184"/>
      <c r="V127" s="184"/>
    </row>
    <row r="128" spans="2:22" ht="11.25">
      <c r="B128" s="184"/>
      <c r="C128" s="184"/>
      <c r="D128" s="184"/>
      <c r="E128" s="184"/>
      <c r="F128" s="184"/>
      <c r="G128" s="184"/>
      <c r="H128" s="184"/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</row>
    <row r="129" spans="2:22" ht="11.25">
      <c r="B129" s="184"/>
      <c r="C129" s="184"/>
      <c r="D129" s="184"/>
      <c r="E129" s="184"/>
      <c r="F129" s="184"/>
      <c r="G129" s="184"/>
      <c r="H129" s="184"/>
      <c r="I129" s="184"/>
      <c r="J129" s="184"/>
      <c r="K129" s="184"/>
      <c r="L129" s="184"/>
      <c r="M129" s="184"/>
      <c r="N129" s="184"/>
      <c r="O129" s="184"/>
      <c r="P129" s="184"/>
      <c r="Q129" s="184"/>
      <c r="R129" s="184"/>
      <c r="S129" s="184"/>
      <c r="T129" s="184"/>
      <c r="U129" s="184"/>
      <c r="V129" s="184"/>
    </row>
    <row r="130" spans="2:22" ht="11.25">
      <c r="B130" s="184"/>
      <c r="C130" s="184"/>
      <c r="D130" s="184"/>
      <c r="E130" s="184"/>
      <c r="F130" s="184"/>
      <c r="G130" s="184"/>
      <c r="H130" s="184"/>
      <c r="I130" s="184"/>
      <c r="J130" s="184"/>
      <c r="K130" s="184"/>
      <c r="L130" s="184"/>
      <c r="M130" s="184"/>
      <c r="N130" s="184"/>
      <c r="O130" s="184"/>
      <c r="P130" s="184"/>
      <c r="Q130" s="184"/>
      <c r="R130" s="184"/>
      <c r="S130" s="184"/>
      <c r="T130" s="184"/>
      <c r="U130" s="184"/>
      <c r="V130" s="184"/>
    </row>
    <row r="131" spans="2:22" ht="11.25">
      <c r="B131" s="184"/>
      <c r="C131" s="184"/>
      <c r="D131" s="184"/>
      <c r="E131" s="184"/>
      <c r="F131" s="184"/>
      <c r="G131" s="184"/>
      <c r="H131" s="184"/>
      <c r="I131" s="184"/>
      <c r="J131" s="184"/>
      <c r="K131" s="184"/>
      <c r="L131" s="184"/>
      <c r="M131" s="184"/>
      <c r="N131" s="184"/>
      <c r="O131" s="184"/>
      <c r="P131" s="184"/>
      <c r="Q131" s="184"/>
      <c r="R131" s="184"/>
      <c r="S131" s="184"/>
      <c r="T131" s="184"/>
      <c r="U131" s="184"/>
      <c r="V131" s="184"/>
    </row>
    <row r="132" spans="2:22" ht="11.25">
      <c r="B132" s="184"/>
      <c r="C132" s="184"/>
      <c r="D132" s="184"/>
      <c r="E132" s="184"/>
      <c r="F132" s="184"/>
      <c r="G132" s="184"/>
      <c r="H132" s="184"/>
      <c r="I132" s="184"/>
      <c r="J132" s="184"/>
      <c r="K132" s="184"/>
      <c r="L132" s="184"/>
      <c r="M132" s="184"/>
      <c r="N132" s="184"/>
      <c r="O132" s="184"/>
      <c r="P132" s="184"/>
      <c r="Q132" s="184"/>
      <c r="R132" s="184"/>
      <c r="S132" s="184"/>
      <c r="T132" s="184"/>
      <c r="U132" s="184"/>
      <c r="V132" s="184"/>
    </row>
    <row r="133" spans="2:22" ht="11.25">
      <c r="B133" s="184"/>
      <c r="C133" s="184"/>
      <c r="D133" s="184"/>
      <c r="E133" s="184"/>
      <c r="F133" s="184"/>
      <c r="G133" s="184"/>
      <c r="H133" s="184"/>
      <c r="I133" s="184"/>
      <c r="J133" s="184"/>
      <c r="K133" s="184"/>
      <c r="L133" s="184"/>
      <c r="M133" s="184"/>
      <c r="N133" s="184"/>
      <c r="O133" s="184"/>
      <c r="P133" s="184"/>
      <c r="Q133" s="184"/>
      <c r="R133" s="184"/>
      <c r="S133" s="184"/>
      <c r="T133" s="184"/>
      <c r="U133" s="184"/>
      <c r="V133" s="184"/>
    </row>
    <row r="134" spans="2:22" ht="11.25">
      <c r="B134" s="184"/>
      <c r="C134" s="184"/>
      <c r="D134" s="184"/>
      <c r="E134" s="184"/>
      <c r="F134" s="184"/>
      <c r="G134" s="184"/>
      <c r="H134" s="184"/>
      <c r="I134" s="184"/>
      <c r="J134" s="184"/>
      <c r="K134" s="184"/>
      <c r="L134" s="184"/>
      <c r="M134" s="184"/>
      <c r="N134" s="184"/>
      <c r="O134" s="184"/>
      <c r="P134" s="184"/>
      <c r="Q134" s="184"/>
      <c r="R134" s="184"/>
      <c r="S134" s="184"/>
      <c r="T134" s="184"/>
      <c r="U134" s="184"/>
      <c r="V134" s="184"/>
    </row>
    <row r="135" spans="2:22" ht="11.25">
      <c r="B135" s="184"/>
      <c r="C135" s="184"/>
      <c r="D135" s="184"/>
      <c r="E135" s="184"/>
      <c r="F135" s="184"/>
      <c r="G135" s="184"/>
      <c r="H135" s="184"/>
      <c r="I135" s="184"/>
      <c r="J135" s="184"/>
      <c r="K135" s="184"/>
      <c r="L135" s="184"/>
      <c r="M135" s="184"/>
      <c r="N135" s="184"/>
      <c r="O135" s="184"/>
      <c r="P135" s="184"/>
      <c r="Q135" s="184"/>
      <c r="R135" s="184"/>
      <c r="S135" s="184"/>
      <c r="T135" s="184"/>
      <c r="U135" s="184"/>
      <c r="V135" s="184"/>
    </row>
  </sheetData>
  <sheetProtection sheet="1" selectLockedCells="1"/>
  <mergeCells count="142">
    <mergeCell ref="M60:N60"/>
    <mergeCell ref="M61:N61"/>
    <mergeCell ref="J60:K60"/>
    <mergeCell ref="B6:V6"/>
    <mergeCell ref="O9:R9"/>
    <mergeCell ref="B46:C46"/>
    <mergeCell ref="B47:C47"/>
    <mergeCell ref="F9:N9"/>
    <mergeCell ref="B19:H19"/>
    <mergeCell ref="B11:C11"/>
    <mergeCell ref="Q60:U60"/>
    <mergeCell ref="Q61:U61"/>
    <mergeCell ref="Q58:U58"/>
    <mergeCell ref="Q59:U59"/>
    <mergeCell ref="O60:P60"/>
    <mergeCell ref="O61:P61"/>
    <mergeCell ref="G60:H60"/>
    <mergeCell ref="G61:H61"/>
    <mergeCell ref="J61:K61"/>
    <mergeCell ref="Q2:V2"/>
    <mergeCell ref="K3:P3"/>
    <mergeCell ref="K4:P4"/>
    <mergeCell ref="Q3:V3"/>
    <mergeCell ref="B63:V63"/>
    <mergeCell ref="O10:R10"/>
    <mergeCell ref="S10:V10"/>
    <mergeCell ref="B15:F15"/>
    <mergeCell ref="B16:F16"/>
    <mergeCell ref="B10:C10"/>
    <mergeCell ref="B13:E13"/>
    <mergeCell ref="B58:E58"/>
    <mergeCell ref="B49:C49"/>
    <mergeCell ref="B50:C50"/>
    <mergeCell ref="G59:H59"/>
    <mergeCell ref="B56:G56"/>
    <mergeCell ref="B52:G52"/>
    <mergeCell ref="B51:C51"/>
    <mergeCell ref="G58:H58"/>
    <mergeCell ref="D10:N10"/>
    <mergeCell ref="B40:F40"/>
    <mergeCell ref="F13:V13"/>
    <mergeCell ref="S9:V9"/>
    <mergeCell ref="I20:V20"/>
    <mergeCell ref="G16:V16"/>
    <mergeCell ref="I12:K12"/>
    <mergeCell ref="O12:V12"/>
    <mergeCell ref="B20:H20"/>
    <mergeCell ref="B26:D26"/>
    <mergeCell ref="B48:C48"/>
    <mergeCell ref="B44:V44"/>
    <mergeCell ref="Q45:V45"/>
    <mergeCell ref="D45:I45"/>
    <mergeCell ref="D46:I46"/>
    <mergeCell ref="B22:D22"/>
    <mergeCell ref="B28:D28"/>
    <mergeCell ref="B23:E23"/>
    <mergeCell ref="B24:E24"/>
    <mergeCell ref="B53:G53"/>
    <mergeCell ref="B54:G54"/>
    <mergeCell ref="B55:G55"/>
    <mergeCell ref="N53:P53"/>
    <mergeCell ref="N55:P55"/>
    <mergeCell ref="N54:P54"/>
    <mergeCell ref="B57:V57"/>
    <mergeCell ref="H54:M54"/>
    <mergeCell ref="H55:M55"/>
    <mergeCell ref="H56:M56"/>
    <mergeCell ref="Q56:V56"/>
    <mergeCell ref="N56:P56"/>
    <mergeCell ref="O58:P58"/>
    <mergeCell ref="J59:K59"/>
    <mergeCell ref="J58:K58"/>
    <mergeCell ref="O59:P59"/>
    <mergeCell ref="M58:N58"/>
    <mergeCell ref="M59:N59"/>
    <mergeCell ref="B1:V1"/>
    <mergeCell ref="B9:E9"/>
    <mergeCell ref="G15:V15"/>
    <mergeCell ref="B18:H18"/>
    <mergeCell ref="B5:V5"/>
    <mergeCell ref="B14:E14"/>
    <mergeCell ref="F14:V14"/>
    <mergeCell ref="B7:V7"/>
    <mergeCell ref="B8:V8"/>
    <mergeCell ref="D11:V11"/>
    <mergeCell ref="T26:V26"/>
    <mergeCell ref="U38:V38"/>
    <mergeCell ref="R38:S38"/>
    <mergeCell ref="J37:K37"/>
    <mergeCell ref="O23:V23"/>
    <mergeCell ref="O24:V24"/>
    <mergeCell ref="F22:M22"/>
    <mergeCell ref="F23:M23"/>
    <mergeCell ref="F24:M24"/>
    <mergeCell ref="O22:V22"/>
    <mergeCell ref="P26:S26"/>
    <mergeCell ref="E26:O26"/>
    <mergeCell ref="J34:L34"/>
    <mergeCell ref="Q28:S28"/>
    <mergeCell ref="M28:P28"/>
    <mergeCell ref="B34:G34"/>
    <mergeCell ref="Q54:V54"/>
    <mergeCell ref="Q55:V55"/>
    <mergeCell ref="J49:P49"/>
    <mergeCell ref="Q53:V53"/>
    <mergeCell ref="H53:M53"/>
    <mergeCell ref="N52:P52"/>
    <mergeCell ref="B45:C45"/>
    <mergeCell ref="N34:O34"/>
    <mergeCell ref="Q34:S34"/>
    <mergeCell ref="Q37:V37"/>
    <mergeCell ref="L37:P37"/>
    <mergeCell ref="U34:V34"/>
    <mergeCell ref="B42:V42"/>
    <mergeCell ref="B41:V41"/>
    <mergeCell ref="G37:I37"/>
    <mergeCell ref="J48:P48"/>
    <mergeCell ref="Q46:V46"/>
    <mergeCell ref="D47:I47"/>
    <mergeCell ref="Q47:V47"/>
    <mergeCell ref="D48:I48"/>
    <mergeCell ref="J47:P47"/>
    <mergeCell ref="Q52:V52"/>
    <mergeCell ref="Q50:V50"/>
    <mergeCell ref="G40:V40"/>
    <mergeCell ref="Q51:V51"/>
    <mergeCell ref="D49:I49"/>
    <mergeCell ref="H52:M52"/>
    <mergeCell ref="J51:P51"/>
    <mergeCell ref="D51:I51"/>
    <mergeCell ref="J50:P50"/>
    <mergeCell ref="D50:I50"/>
    <mergeCell ref="Q48:V48"/>
    <mergeCell ref="Q49:V49"/>
    <mergeCell ref="D2:J4"/>
    <mergeCell ref="T28:V28"/>
    <mergeCell ref="I18:V18"/>
    <mergeCell ref="I19:V19"/>
    <mergeCell ref="M12:N12"/>
    <mergeCell ref="B12:G12"/>
    <mergeCell ref="J45:P45"/>
    <mergeCell ref="J46:P46"/>
  </mergeCells>
  <printOptions horizontalCentered="1"/>
  <pageMargins left="0.3937007874015748" right="0.3937007874015748" top="0.1968503937007874" bottom="0.5118110236220472" header="0.15748031496062992" footer="0.31496062992125984"/>
  <pageSetup blackAndWhite="1" horizontalDpi="300" verticalDpi="3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AC221"/>
  <sheetViews>
    <sheetView showGridLines="0" showRowColHeaders="0" zoomScalePageLayoutView="0" workbookViewId="0" topLeftCell="A1">
      <selection activeCell="F18" sqref="F18:I18"/>
    </sheetView>
  </sheetViews>
  <sheetFormatPr defaultColWidth="9.140625" defaultRowHeight="12.75"/>
  <cols>
    <col min="1" max="1" width="4.28125" style="0" customWidth="1"/>
    <col min="2" max="2" width="7.140625" style="0" customWidth="1"/>
    <col min="3" max="5" width="3.7109375" style="0" customWidth="1"/>
    <col min="6" max="6" width="4.28125" style="0" customWidth="1"/>
    <col min="7" max="7" width="2.8515625" style="0" customWidth="1"/>
    <col min="8" max="8" width="7.8515625" style="0" customWidth="1"/>
    <col min="9" max="9" width="5.140625" style="0" customWidth="1"/>
    <col min="10" max="10" width="4.8515625" style="0" customWidth="1"/>
    <col min="11" max="11" width="3.7109375" style="0" customWidth="1"/>
    <col min="12" max="12" width="3.28125" style="0" customWidth="1"/>
    <col min="13" max="13" width="3.7109375" style="0" customWidth="1"/>
    <col min="14" max="14" width="5.00390625" style="0" customWidth="1"/>
    <col min="15" max="15" width="3.7109375" style="0" customWidth="1"/>
    <col min="16" max="16" width="2.421875" style="0" customWidth="1"/>
    <col min="17" max="17" width="6.00390625" style="0" customWidth="1"/>
    <col min="18" max="18" width="6.421875" style="0" customWidth="1"/>
    <col min="19" max="19" width="4.7109375" style="0" customWidth="1"/>
    <col min="20" max="20" width="1.7109375" style="0" customWidth="1"/>
    <col min="21" max="21" width="3.7109375" style="0" customWidth="1"/>
    <col min="22" max="22" width="3.00390625" style="0" customWidth="1"/>
    <col min="23" max="24" width="3.8515625" style="0" customWidth="1"/>
    <col min="25" max="25" width="11.7109375" style="272" hidden="1" customWidth="1"/>
    <col min="26" max="27" width="9.140625" style="272" hidden="1" customWidth="1"/>
    <col min="28" max="28" width="9.140625" style="20" hidden="1" customWidth="1"/>
    <col min="29" max="29" width="9.140625" style="0" hidden="1" customWidth="1"/>
  </cols>
  <sheetData>
    <row r="1" spans="1:27" ht="16.5" customHeight="1" thickBot="1">
      <c r="A1" s="480"/>
      <c r="B1" s="481" t="s">
        <v>342</v>
      </c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1"/>
      <c r="U1" s="481"/>
      <c r="V1" s="481"/>
      <c r="W1" s="481"/>
      <c r="X1" s="480"/>
      <c r="Y1" s="510" t="s">
        <v>57</v>
      </c>
      <c r="Z1" s="510"/>
      <c r="AA1" s="510"/>
    </row>
    <row r="2" spans="1:27" ht="13.5" thickBot="1">
      <c r="A2" s="480"/>
      <c r="B2" s="121"/>
      <c r="C2" s="121"/>
      <c r="D2" s="121"/>
      <c r="F2" s="71"/>
      <c r="G2" s="71"/>
      <c r="H2" s="71"/>
      <c r="I2" s="71"/>
      <c r="X2" s="480"/>
      <c r="Y2" s="330"/>
      <c r="Z2" s="330"/>
      <c r="AA2" s="330"/>
    </row>
    <row r="3" spans="1:27" ht="13.5" customHeight="1" thickBot="1">
      <c r="A3" s="480"/>
      <c r="B3" s="121"/>
      <c r="C3" s="121"/>
      <c r="D3" s="475" t="s">
        <v>482</v>
      </c>
      <c r="E3" s="475"/>
      <c r="F3" s="475"/>
      <c r="G3" s="475"/>
      <c r="H3" s="475"/>
      <c r="I3" s="475"/>
      <c r="J3" s="127"/>
      <c r="X3" s="480"/>
      <c r="Y3" s="339" t="s">
        <v>58</v>
      </c>
      <c r="Z3" s="337" t="s">
        <v>37</v>
      </c>
      <c r="AA3" s="337">
        <v>35</v>
      </c>
    </row>
    <row r="4" spans="1:27" ht="13.5" thickBot="1">
      <c r="A4" s="480"/>
      <c r="B4" s="121"/>
      <c r="C4" s="121"/>
      <c r="D4" s="475"/>
      <c r="E4" s="475"/>
      <c r="F4" s="475"/>
      <c r="G4" s="475"/>
      <c r="H4" s="475"/>
      <c r="I4" s="475"/>
      <c r="J4" s="127"/>
      <c r="X4" s="480"/>
      <c r="Y4" s="339" t="s">
        <v>60</v>
      </c>
      <c r="Z4" s="329" t="s">
        <v>37</v>
      </c>
      <c r="AA4" s="329">
        <v>35</v>
      </c>
    </row>
    <row r="5" spans="1:27" ht="13.5" thickBot="1">
      <c r="A5" s="480"/>
      <c r="B5" s="121"/>
      <c r="C5" s="121"/>
      <c r="D5" s="475"/>
      <c r="E5" s="475"/>
      <c r="F5" s="475"/>
      <c r="G5" s="475"/>
      <c r="H5" s="475"/>
      <c r="I5" s="475"/>
      <c r="J5" s="127"/>
      <c r="X5" s="480"/>
      <c r="Y5" s="339" t="s">
        <v>61</v>
      </c>
      <c r="Z5" s="337" t="s">
        <v>37</v>
      </c>
      <c r="AA5" s="337">
        <v>35</v>
      </c>
    </row>
    <row r="6" spans="1:27" ht="13.5" thickBot="1">
      <c r="A6" s="480"/>
      <c r="B6" s="121"/>
      <c r="C6" s="121"/>
      <c r="D6" s="121"/>
      <c r="X6" s="480"/>
      <c r="Y6" s="339" t="s">
        <v>62</v>
      </c>
      <c r="Z6" s="329" t="s">
        <v>37</v>
      </c>
      <c r="AA6" s="329">
        <v>40</v>
      </c>
    </row>
    <row r="7" spans="1:27" ht="13.5" thickBot="1">
      <c r="A7" s="480"/>
      <c r="X7" s="480"/>
      <c r="Y7" s="339" t="s">
        <v>63</v>
      </c>
      <c r="Z7" s="329" t="s">
        <v>59</v>
      </c>
      <c r="AA7" s="329">
        <v>60</v>
      </c>
    </row>
    <row r="8" spans="1:27" ht="13.5" thickBot="1">
      <c r="A8" s="480"/>
      <c r="X8" s="480"/>
      <c r="Y8" s="339" t="s">
        <v>64</v>
      </c>
      <c r="Z8" s="329" t="str">
        <f>$Z$86</f>
        <v>USD</v>
      </c>
      <c r="AA8" s="329">
        <f>$AA$86</f>
        <v>50</v>
      </c>
    </row>
    <row r="9" spans="1:27" ht="23.25" thickBot="1">
      <c r="A9" s="480"/>
      <c r="R9" s="486" t="s">
        <v>247</v>
      </c>
      <c r="S9" s="486"/>
      <c r="T9" s="72"/>
      <c r="U9" s="496"/>
      <c r="V9" s="497"/>
      <c r="W9" s="497"/>
      <c r="X9" s="480"/>
      <c r="Y9" s="339" t="s">
        <v>65</v>
      </c>
      <c r="Z9" s="329" t="str">
        <f>$Z$86</f>
        <v>USD</v>
      </c>
      <c r="AA9" s="329">
        <f>$AA$86</f>
        <v>50</v>
      </c>
    </row>
    <row r="10" spans="1:27" ht="13.5" thickBot="1">
      <c r="A10" s="480"/>
      <c r="X10" s="480"/>
      <c r="Y10" s="339" t="s">
        <v>66</v>
      </c>
      <c r="Z10" s="337" t="s">
        <v>37</v>
      </c>
      <c r="AA10" s="337">
        <v>35</v>
      </c>
    </row>
    <row r="11" spans="1:27" ht="13.5" thickBot="1">
      <c r="A11" s="480"/>
      <c r="X11" s="480"/>
      <c r="Y11" s="339" t="s">
        <v>67</v>
      </c>
      <c r="Z11" s="337" t="s">
        <v>37</v>
      </c>
      <c r="AA11" s="337">
        <v>35</v>
      </c>
    </row>
    <row r="12" spans="1:27" ht="15" thickBot="1">
      <c r="A12" s="480"/>
      <c r="B12" s="488" t="s">
        <v>389</v>
      </c>
      <c r="C12" s="489"/>
      <c r="D12" s="489"/>
      <c r="E12" s="489"/>
      <c r="F12" s="489"/>
      <c r="G12" s="489"/>
      <c r="H12" s="489"/>
      <c r="I12" s="489"/>
      <c r="J12" s="489"/>
      <c r="K12" s="489"/>
      <c r="L12" s="489"/>
      <c r="M12" s="489"/>
      <c r="N12" s="489"/>
      <c r="O12" s="489"/>
      <c r="P12" s="489"/>
      <c r="Q12" s="489"/>
      <c r="R12" s="489"/>
      <c r="S12" s="489"/>
      <c r="T12" s="489"/>
      <c r="U12" s="489"/>
      <c r="V12" s="489"/>
      <c r="W12" s="489"/>
      <c r="X12" s="480"/>
      <c r="Y12" s="339" t="s">
        <v>68</v>
      </c>
      <c r="Z12" s="329" t="str">
        <f>$Z$86</f>
        <v>USD</v>
      </c>
      <c r="AA12" s="329">
        <f>$AA$86</f>
        <v>50</v>
      </c>
    </row>
    <row r="13" spans="1:27" ht="13.5" thickBot="1">
      <c r="A13" s="480"/>
      <c r="B13" s="474"/>
      <c r="C13" s="474"/>
      <c r="D13" s="474"/>
      <c r="E13" s="474"/>
      <c r="F13" s="474"/>
      <c r="G13" s="474"/>
      <c r="H13" s="474"/>
      <c r="I13" s="474"/>
      <c r="J13" s="474"/>
      <c r="K13" s="474"/>
      <c r="L13" s="474"/>
      <c r="M13" s="474"/>
      <c r="N13" s="474"/>
      <c r="O13" s="474"/>
      <c r="P13" s="474"/>
      <c r="Q13" s="474"/>
      <c r="R13" s="474"/>
      <c r="S13" s="474"/>
      <c r="T13" s="474"/>
      <c r="U13" s="474"/>
      <c r="V13" s="474"/>
      <c r="W13" s="474"/>
      <c r="X13" s="480"/>
      <c r="Y13" s="339" t="s">
        <v>69</v>
      </c>
      <c r="Z13" s="329" t="s">
        <v>59</v>
      </c>
      <c r="AA13" s="329">
        <v>50</v>
      </c>
    </row>
    <row r="14" spans="1:27" ht="24" customHeight="1" thickBot="1">
      <c r="A14" s="480"/>
      <c r="B14" s="484" t="s">
        <v>248</v>
      </c>
      <c r="C14" s="484"/>
      <c r="D14" s="484"/>
      <c r="E14" s="484"/>
      <c r="F14" s="512">
        <f>IF(Cele_jmeno="","",Cele_jmeno)</f>
      </c>
      <c r="G14" s="512"/>
      <c r="H14" s="512"/>
      <c r="I14" s="512"/>
      <c r="J14" s="512"/>
      <c r="K14" s="512"/>
      <c r="L14" s="512"/>
      <c r="M14" s="512"/>
      <c r="N14" s="512"/>
      <c r="O14" s="512"/>
      <c r="P14" s="512"/>
      <c r="Q14" s="512"/>
      <c r="R14" s="512"/>
      <c r="S14" s="512"/>
      <c r="T14" s="512"/>
      <c r="U14" s="512"/>
      <c r="V14" s="512"/>
      <c r="W14" s="512"/>
      <c r="X14" s="480"/>
      <c r="Y14" s="339" t="s">
        <v>70</v>
      </c>
      <c r="Z14" s="337" t="s">
        <v>37</v>
      </c>
      <c r="AA14" s="337">
        <v>35</v>
      </c>
    </row>
    <row r="15" spans="1:27" ht="24" customHeight="1" thickBot="1">
      <c r="A15" s="480"/>
      <c r="B15" s="484" t="s">
        <v>0</v>
      </c>
      <c r="C15" s="484"/>
      <c r="D15" s="484"/>
      <c r="E15" s="484"/>
      <c r="F15" s="513">
        <f>IF(Prac="","",Prac)</f>
      </c>
      <c r="G15" s="513"/>
      <c r="H15" s="513"/>
      <c r="I15" s="513"/>
      <c r="J15" s="513"/>
      <c r="K15" s="513"/>
      <c r="L15" s="513"/>
      <c r="M15" s="513"/>
      <c r="N15" s="513"/>
      <c r="O15" s="513"/>
      <c r="P15" s="513"/>
      <c r="Q15" s="513"/>
      <c r="R15" s="513"/>
      <c r="S15" s="513"/>
      <c r="T15" s="513"/>
      <c r="U15" s="513"/>
      <c r="V15" s="513"/>
      <c r="W15" s="513"/>
      <c r="X15" s="480"/>
      <c r="Y15" s="339" t="s">
        <v>422</v>
      </c>
      <c r="Z15" s="329" t="s">
        <v>59</v>
      </c>
      <c r="AA15" s="329">
        <v>50</v>
      </c>
    </row>
    <row r="16" spans="1:28" s="9" customFormat="1" ht="9" customHeight="1" thickBot="1">
      <c r="A16" s="480"/>
      <c r="B16" s="67"/>
      <c r="C16" s="67"/>
      <c r="D16" s="67"/>
      <c r="E16" s="67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480"/>
      <c r="Y16" s="339" t="s">
        <v>71</v>
      </c>
      <c r="Z16" s="337" t="s">
        <v>37</v>
      </c>
      <c r="AA16" s="337">
        <v>40</v>
      </c>
      <c r="AB16" s="21"/>
    </row>
    <row r="17" spans="1:27" ht="24" customHeight="1" thickBot="1">
      <c r="A17" s="480"/>
      <c r="B17" s="484" t="s">
        <v>257</v>
      </c>
      <c r="C17" s="484"/>
      <c r="D17" s="484"/>
      <c r="E17" s="484"/>
      <c r="F17" s="499"/>
      <c r="G17" s="499"/>
      <c r="H17" s="499"/>
      <c r="I17" s="499"/>
      <c r="J17" s="499"/>
      <c r="K17" s="499"/>
      <c r="L17" s="499"/>
      <c r="M17" s="499"/>
      <c r="N17" s="499"/>
      <c r="O17" s="499"/>
      <c r="P17" s="499"/>
      <c r="Q17" s="499"/>
      <c r="R17" s="499"/>
      <c r="S17" s="499"/>
      <c r="T17" s="499"/>
      <c r="U17" s="499"/>
      <c r="V17" s="499"/>
      <c r="W17" s="499"/>
      <c r="X17" s="480"/>
      <c r="Y17" s="339" t="s">
        <v>72</v>
      </c>
      <c r="Z17" s="329" t="s">
        <v>59</v>
      </c>
      <c r="AA17" s="337">
        <v>50</v>
      </c>
    </row>
    <row r="18" spans="1:27" ht="24" customHeight="1" thickBot="1">
      <c r="A18" s="480"/>
      <c r="B18" s="500" t="s">
        <v>249</v>
      </c>
      <c r="C18" s="500"/>
      <c r="D18" s="500"/>
      <c r="E18" s="75" t="s">
        <v>250</v>
      </c>
      <c r="F18" s="487"/>
      <c r="G18" s="487"/>
      <c r="H18" s="487"/>
      <c r="I18" s="487"/>
      <c r="J18" s="76" t="s">
        <v>251</v>
      </c>
      <c r="K18" s="487"/>
      <c r="L18" s="487"/>
      <c r="M18" s="487"/>
      <c r="N18" s="487"/>
      <c r="O18" s="486" t="s">
        <v>252</v>
      </c>
      <c r="P18" s="486"/>
      <c r="Q18" s="486"/>
      <c r="R18" s="77">
        <f>IF(AND(F18&lt;&gt;"",K18&lt;&gt;""),K18-F18+1,0)</f>
        <v>0</v>
      </c>
      <c r="S18" s="61" t="s">
        <v>253</v>
      </c>
      <c r="T18" s="72"/>
      <c r="U18" s="72"/>
      <c r="V18" s="72"/>
      <c r="W18" s="72"/>
      <c r="X18" s="480"/>
      <c r="Y18" s="339" t="s">
        <v>73</v>
      </c>
      <c r="Z18" s="329" t="str">
        <f>$Z$86</f>
        <v>USD</v>
      </c>
      <c r="AA18" s="329">
        <f>$AA$86</f>
        <v>50</v>
      </c>
    </row>
    <row r="19" spans="1:27" ht="9.75" customHeight="1" thickBot="1">
      <c r="A19" s="480"/>
      <c r="B19" s="67"/>
      <c r="C19" s="67"/>
      <c r="D19" s="67"/>
      <c r="E19" s="66"/>
      <c r="F19" s="78"/>
      <c r="G19" s="79"/>
      <c r="H19" s="79"/>
      <c r="I19" s="79"/>
      <c r="J19" s="80"/>
      <c r="K19" s="78"/>
      <c r="L19" s="79"/>
      <c r="M19" s="79"/>
      <c r="N19" s="79"/>
      <c r="O19" s="81"/>
      <c r="P19" s="81"/>
      <c r="Q19" s="81"/>
      <c r="R19" s="79"/>
      <c r="S19" s="82"/>
      <c r="T19" s="82"/>
      <c r="U19" s="82"/>
      <c r="V19" s="82"/>
      <c r="W19" s="82"/>
      <c r="X19" s="480"/>
      <c r="Y19" s="339" t="s">
        <v>74</v>
      </c>
      <c r="Z19" s="329" t="s">
        <v>37</v>
      </c>
      <c r="AA19" s="329">
        <v>45</v>
      </c>
    </row>
    <row r="20" spans="1:27" ht="24" customHeight="1" thickBot="1">
      <c r="A20" s="480"/>
      <c r="B20" s="484" t="s">
        <v>258</v>
      </c>
      <c r="C20" s="484"/>
      <c r="D20" s="484"/>
      <c r="E20" s="484"/>
      <c r="F20" s="499"/>
      <c r="G20" s="499"/>
      <c r="H20" s="499"/>
      <c r="I20" s="499"/>
      <c r="J20" s="499"/>
      <c r="K20" s="499"/>
      <c r="L20" s="499"/>
      <c r="M20" s="499"/>
      <c r="N20" s="499"/>
      <c r="O20" s="499"/>
      <c r="P20" s="499"/>
      <c r="Q20" s="499"/>
      <c r="R20" s="499"/>
      <c r="S20" s="499"/>
      <c r="T20" s="499"/>
      <c r="U20" s="499"/>
      <c r="V20" s="499"/>
      <c r="W20" s="499"/>
      <c r="X20" s="480"/>
      <c r="Y20" s="339" t="s">
        <v>75</v>
      </c>
      <c r="Z20" s="329" t="s">
        <v>59</v>
      </c>
      <c r="AA20" s="329">
        <v>45</v>
      </c>
    </row>
    <row r="21" spans="1:27" ht="24" customHeight="1" thickBot="1">
      <c r="A21" s="480"/>
      <c r="B21" s="500" t="s">
        <v>249</v>
      </c>
      <c r="C21" s="500"/>
      <c r="D21" s="500"/>
      <c r="E21" s="75" t="s">
        <v>250</v>
      </c>
      <c r="F21" s="487"/>
      <c r="G21" s="487"/>
      <c r="H21" s="487"/>
      <c r="I21" s="487"/>
      <c r="J21" s="76" t="s">
        <v>251</v>
      </c>
      <c r="K21" s="487"/>
      <c r="L21" s="487"/>
      <c r="M21" s="487"/>
      <c r="N21" s="487"/>
      <c r="O21" s="486" t="s">
        <v>252</v>
      </c>
      <c r="P21" s="486"/>
      <c r="Q21" s="486"/>
      <c r="R21" s="77">
        <f>IF(AND(F21&lt;&gt;"",K21&lt;&gt;""),K21-F21+1,0)</f>
        <v>0</v>
      </c>
      <c r="S21" s="61" t="s">
        <v>253</v>
      </c>
      <c r="T21" s="72"/>
      <c r="U21" s="72"/>
      <c r="V21" s="72"/>
      <c r="W21" s="72"/>
      <c r="X21" s="480"/>
      <c r="Y21" s="339" t="s">
        <v>76</v>
      </c>
      <c r="Z21" s="337" t="s">
        <v>37</v>
      </c>
      <c r="AA21" s="337">
        <v>40</v>
      </c>
    </row>
    <row r="22" spans="1:27" ht="9" customHeight="1" thickBot="1">
      <c r="A22" s="480"/>
      <c r="B22" s="60"/>
      <c r="C22" s="60"/>
      <c r="D22" s="60"/>
      <c r="E22" s="60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480"/>
      <c r="Y22" s="339" t="s">
        <v>77</v>
      </c>
      <c r="Z22" s="329" t="s">
        <v>59</v>
      </c>
      <c r="AA22" s="329">
        <v>50</v>
      </c>
    </row>
    <row r="23" spans="1:27" ht="13.5" thickBot="1">
      <c r="A23" s="480"/>
      <c r="B23" s="485"/>
      <c r="C23" s="485"/>
      <c r="D23" s="485"/>
      <c r="E23" s="485"/>
      <c r="F23" s="485"/>
      <c r="G23" s="485"/>
      <c r="H23" s="485"/>
      <c r="I23" s="485"/>
      <c r="J23" s="485"/>
      <c r="K23" s="485"/>
      <c r="L23" s="485"/>
      <c r="M23" s="485"/>
      <c r="N23" s="485"/>
      <c r="O23" s="485"/>
      <c r="P23" s="485"/>
      <c r="Q23" s="485"/>
      <c r="R23" s="485"/>
      <c r="S23" s="485"/>
      <c r="T23" s="485"/>
      <c r="U23" s="485"/>
      <c r="V23" s="485"/>
      <c r="W23" s="485"/>
      <c r="X23" s="480"/>
      <c r="Y23" s="339" t="s">
        <v>78</v>
      </c>
      <c r="Z23" s="329" t="s">
        <v>37</v>
      </c>
      <c r="AA23" s="329">
        <v>45</v>
      </c>
    </row>
    <row r="24" spans="1:27" ht="15.75" thickBot="1">
      <c r="A24" s="480"/>
      <c r="B24" s="498" t="s">
        <v>254</v>
      </c>
      <c r="C24" s="498"/>
      <c r="D24" s="498"/>
      <c r="E24" s="498"/>
      <c r="F24" s="498"/>
      <c r="G24" s="498"/>
      <c r="H24" s="498"/>
      <c r="I24" s="498"/>
      <c r="J24" s="498"/>
      <c r="K24" s="498"/>
      <c r="L24" s="498"/>
      <c r="M24" s="498"/>
      <c r="N24" s="498"/>
      <c r="O24" s="498"/>
      <c r="P24" s="498"/>
      <c r="Q24" s="498"/>
      <c r="R24" s="498"/>
      <c r="S24" s="498"/>
      <c r="T24" s="498"/>
      <c r="U24" s="83"/>
      <c r="V24" s="83"/>
      <c r="W24" s="83"/>
      <c r="X24" s="480"/>
      <c r="Y24" s="339" t="s">
        <v>79</v>
      </c>
      <c r="Z24" s="329" t="s">
        <v>59</v>
      </c>
      <c r="AA24" s="337">
        <v>50</v>
      </c>
    </row>
    <row r="25" spans="1:27" ht="24" customHeight="1" thickBot="1">
      <c r="A25" s="480"/>
      <c r="B25" s="507" t="s">
        <v>345</v>
      </c>
      <c r="C25" s="507"/>
      <c r="D25" s="507"/>
      <c r="E25" s="490" t="s">
        <v>274</v>
      </c>
      <c r="F25" s="490"/>
      <c r="G25" s="490" t="s">
        <v>265</v>
      </c>
      <c r="H25" s="490"/>
      <c r="I25" s="84"/>
      <c r="J25" s="84"/>
      <c r="K25" s="84"/>
      <c r="L25" s="84"/>
      <c r="M25" s="84"/>
      <c r="N25" s="84"/>
      <c r="O25" s="84"/>
      <c r="P25" s="84"/>
      <c r="Q25" s="478" t="s">
        <v>40</v>
      </c>
      <c r="R25" s="478"/>
      <c r="S25" s="479" t="s">
        <v>265</v>
      </c>
      <c r="T25" s="479"/>
      <c r="U25" s="84"/>
      <c r="V25" s="84"/>
      <c r="W25" s="84"/>
      <c r="X25" s="480"/>
      <c r="Y25" s="339" t="s">
        <v>80</v>
      </c>
      <c r="Z25" s="329" t="s">
        <v>59</v>
      </c>
      <c r="AA25" s="329">
        <v>40</v>
      </c>
    </row>
    <row r="26" spans="1:29" ht="18.75" customHeight="1" thickBot="1">
      <c r="A26" s="480"/>
      <c r="B26" s="484" t="s">
        <v>259</v>
      </c>
      <c r="C26" s="484"/>
      <c r="D26" s="484"/>
      <c r="E26" s="511">
        <f>IF(ISNA(VLOOKUP(F17,$Y$2:$AA$200,3,FALSE)),0,VLOOKUP(F17,$Y$2:$AA$200,3,FALSE))</f>
        <v>0</v>
      </c>
      <c r="F26" s="511"/>
      <c r="G26" s="504">
        <f>IF(ISNA(VLOOKUP(F17,$Y$2:$AA$200,2,FALSE)),"",CONCATENATE(VLOOKUP(F17,$Y$2:$AA$200,2,FALSE),"/den"))</f>
      </c>
      <c r="H26" s="504"/>
      <c r="I26" s="486" t="s">
        <v>255</v>
      </c>
      <c r="J26" s="486"/>
      <c r="K26" s="486"/>
      <c r="L26" s="503"/>
      <c r="M26" s="503"/>
      <c r="N26" s="486" t="s">
        <v>252</v>
      </c>
      <c r="O26" s="486"/>
      <c r="P26" s="486"/>
      <c r="Q26" s="511">
        <f>L26*E26</f>
        <v>0</v>
      </c>
      <c r="R26" s="511"/>
      <c r="S26" s="494">
        <f>IF(ISNA(VLOOKUP(F17,$Y$2:$AA$200,2,FALSE)),"",VLOOKUP(F17,$Y$2:$AA$200,2,FALSE))</f>
      </c>
      <c r="T26" s="494"/>
      <c r="U26" s="84"/>
      <c r="V26" s="84"/>
      <c r="W26" s="85"/>
      <c r="X26" s="480"/>
      <c r="Y26" s="339" t="s">
        <v>81</v>
      </c>
      <c r="Z26" s="329" t="s">
        <v>37</v>
      </c>
      <c r="AA26" s="329">
        <v>40</v>
      </c>
      <c r="AB26" s="29">
        <f>IF(AC26&lt;&gt;"",AC26,IF(S34&lt;&gt;"",S34,IF(S35&lt;&gt;"",S35,"")))</f>
      </c>
      <c r="AC26" s="30">
        <f>IF(S26&lt;&gt;"",S26,IF(S27&lt;&gt;"",S27,IF(S28&lt;&gt;"",S28,IF(S30&lt;&gt;"",S30,IF(S31&lt;&gt;"",S31,IF(S32&lt;&gt;"",S32,IF(S33&lt;&gt;"",S33,"")))))))</f>
      </c>
    </row>
    <row r="27" spans="1:29" ht="15" customHeight="1" thickBot="1">
      <c r="A27" s="480"/>
      <c r="B27" s="484" t="s">
        <v>260</v>
      </c>
      <c r="C27" s="484"/>
      <c r="D27" s="484"/>
      <c r="E27" s="501">
        <f>IF(ISNA(VLOOKUP(F20,$Y$2:$AA$200,3,FALSE)),0,VLOOKUP(F20,$Y$2:$AA$200,3,FALSE))</f>
        <v>0</v>
      </c>
      <c r="F27" s="501"/>
      <c r="G27" s="502">
        <f>IF(ISNA(VLOOKUP(F20,$Y$2:$AA$200,2,FALSE)),"",CONCATENATE(VLOOKUP(F20,$Y$2:$AA$200,2,FALSE),"/den"))</f>
      </c>
      <c r="H27" s="502"/>
      <c r="I27" s="486" t="s">
        <v>255</v>
      </c>
      <c r="J27" s="486"/>
      <c r="K27" s="486"/>
      <c r="L27" s="508"/>
      <c r="M27" s="508"/>
      <c r="N27" s="486" t="s">
        <v>252</v>
      </c>
      <c r="O27" s="486"/>
      <c r="P27" s="486"/>
      <c r="Q27" s="501">
        <f>L27*E27</f>
        <v>0</v>
      </c>
      <c r="R27" s="501"/>
      <c r="S27" s="495">
        <f>IF(ISNA(VLOOKUP(F20,$Y$2:$AA$200,2,FALSE)),"",VLOOKUP(F20,$Y$2:$AA$200,2,FALSE))</f>
      </c>
      <c r="T27" s="495"/>
      <c r="U27" s="84"/>
      <c r="V27" s="84"/>
      <c r="W27" s="85"/>
      <c r="X27" s="480"/>
      <c r="Y27" s="339" t="s">
        <v>82</v>
      </c>
      <c r="Z27" s="329" t="s">
        <v>59</v>
      </c>
      <c r="AA27" s="337">
        <v>55</v>
      </c>
      <c r="AB27" s="31">
        <f>IF(AC27&lt;&gt;"",AC27,IF(AND(S35&lt;&gt;AB26,S35&lt;&gt;""),S35,""))</f>
      </c>
      <c r="AC27" s="32">
        <f>IF(AND(S27&lt;&gt;AB26,S27&lt;&gt;""),S27,IF(AND(S28&lt;&gt;AB26,S28&lt;&gt;""),S28,IF(AND(S30&lt;&gt;AB26,S30&lt;&gt;""),S30,IF(AND(S31&lt;&gt;AB26,S31&lt;&gt;""),S31,IF(AND(S32&lt;&gt;AB26,S32&lt;&gt;""),S32,IF(AND(S33&lt;&gt;AB26,S33&lt;&gt;""),S33,IF(AND(S34&lt;&gt;AB26,S34&lt;&gt;""),S34,"")))))))</f>
      </c>
    </row>
    <row r="28" spans="1:29" ht="15" customHeight="1" thickBot="1">
      <c r="A28" s="480"/>
      <c r="B28" s="484" t="s">
        <v>261</v>
      </c>
      <c r="C28" s="484"/>
      <c r="D28" s="484"/>
      <c r="E28" s="493"/>
      <c r="F28" s="493"/>
      <c r="G28" s="509"/>
      <c r="H28" s="509"/>
      <c r="I28" s="486" t="s">
        <v>255</v>
      </c>
      <c r="J28" s="486"/>
      <c r="K28" s="486"/>
      <c r="L28" s="508"/>
      <c r="M28" s="508"/>
      <c r="N28" s="486" t="s">
        <v>252</v>
      </c>
      <c r="O28" s="486"/>
      <c r="P28" s="486"/>
      <c r="Q28" s="493"/>
      <c r="R28" s="493"/>
      <c r="S28" s="477"/>
      <c r="T28" s="477"/>
      <c r="U28" s="84"/>
      <c r="V28" s="84"/>
      <c r="W28" s="85"/>
      <c r="X28" s="480"/>
      <c r="Y28" s="339" t="s">
        <v>83</v>
      </c>
      <c r="Z28" s="329" t="s">
        <v>59</v>
      </c>
      <c r="AA28" s="337">
        <v>55</v>
      </c>
      <c r="AB28" s="36">
        <f>IF(AC28&lt;&gt;"",AC28,IF(AND(S35&lt;&gt;AB26,S35&lt;&gt;AB27,S35&lt;&gt;""),S35,""))</f>
      </c>
      <c r="AC28" s="33">
        <f>IF(AC27="","",IF(AND(S28&lt;&gt;AB26,S28&lt;&gt;AB27,S28&lt;&gt;""),S28,IF(AND(S30&lt;&gt;AB26,S30&lt;&gt;AB27,S30&lt;&gt;""),S30,IF(AND(S31&lt;&gt;AB26,S31&lt;&gt;AB27,S31&lt;&gt;""),S31,IF(AND(S32&lt;&gt;AB26,S32&lt;&gt;AB27,S32&lt;&gt;""),S32,IF(AND(S33&lt;&gt;AB26,S33&lt;&gt;AB27,S33&lt;&gt;""),S33,IF(AND(S34&lt;&gt;AB26,S34&lt;&gt;AB27,S34&lt;&gt;""),S34,"")))))))</f>
      </c>
    </row>
    <row r="29" spans="1:29" ht="15" customHeight="1" thickBot="1">
      <c r="A29" s="480"/>
      <c r="B29" s="484"/>
      <c r="C29" s="484"/>
      <c r="D29" s="484"/>
      <c r="E29" s="484"/>
      <c r="F29" s="484"/>
      <c r="G29" s="484"/>
      <c r="H29" s="484"/>
      <c r="I29" s="484"/>
      <c r="J29" s="484"/>
      <c r="K29" s="484"/>
      <c r="L29" s="484"/>
      <c r="M29" s="484"/>
      <c r="N29" s="484"/>
      <c r="O29" s="484"/>
      <c r="P29" s="484"/>
      <c r="Q29" s="484"/>
      <c r="R29" s="484"/>
      <c r="S29" s="484"/>
      <c r="T29" s="484"/>
      <c r="U29" s="484"/>
      <c r="V29" s="484"/>
      <c r="W29" s="484"/>
      <c r="X29" s="480"/>
      <c r="Y29" s="339" t="s">
        <v>326</v>
      </c>
      <c r="Z29" s="329" t="str">
        <f>$Z$86</f>
        <v>USD</v>
      </c>
      <c r="AA29" s="329">
        <f>$AA$86</f>
        <v>50</v>
      </c>
      <c r="AB29" s="34">
        <f>IF(AB28="","",IF(AND(S30&lt;&gt;AB26,S30&lt;&gt;AB27,S30&lt;&gt;AB28,S30&lt;&gt;""),S30,IF(AND(S31&lt;&gt;AB26,S31&lt;&gt;AB27,S31&lt;&gt;AB28,S31&lt;&gt;""),S31,IF(AND(S32&lt;&gt;AB27,S32&lt;&gt;AB28,S32&lt;&gt;AB26,S32&lt;&gt;""),S32,IF(AND(S33&lt;&gt;AB27,S33&lt;&gt;AB28,S33&lt;&gt;AB26,S33&lt;&gt;""),S33,IF(AND(S34&lt;&gt;AB26,S34&lt;&gt;AB27,S34&lt;&gt;AB28,S34&lt;&gt;""),S34,IF(AND(S35&lt;&gt;AB26,S35&lt;&gt;AB27,S35&lt;&gt;AB28,S35&lt;&gt;""),S35,"")))))))</f>
      </c>
      <c r="AC29" s="37"/>
    </row>
    <row r="30" spans="1:29" ht="18.75" customHeight="1" thickBot="1">
      <c r="A30" s="480"/>
      <c r="B30" s="507" t="s">
        <v>276</v>
      </c>
      <c r="C30" s="507"/>
      <c r="D30" s="507"/>
      <c r="E30" s="507"/>
      <c r="F30" s="507"/>
      <c r="G30" s="507"/>
      <c r="H30" s="86">
        <f>kapesne</f>
        <v>0</v>
      </c>
      <c r="I30" s="506" t="s">
        <v>259</v>
      </c>
      <c r="J30" s="506"/>
      <c r="K30" s="486" t="s">
        <v>262</v>
      </c>
      <c r="L30" s="486"/>
      <c r="M30" s="486"/>
      <c r="N30" s="87">
        <f>R18</f>
        <v>0</v>
      </c>
      <c r="O30" s="61" t="s">
        <v>253</v>
      </c>
      <c r="P30" s="84"/>
      <c r="Q30" s="492">
        <f>E26*H30*N30</f>
        <v>0</v>
      </c>
      <c r="R30" s="492"/>
      <c r="S30" s="494">
        <f>IF(H30,S26,"")</f>
      </c>
      <c r="T30" s="494"/>
      <c r="U30" s="84"/>
      <c r="V30" s="84"/>
      <c r="W30" s="85"/>
      <c r="X30" s="480"/>
      <c r="Y30" s="339" t="s">
        <v>84</v>
      </c>
      <c r="Z30" s="329" t="s">
        <v>59</v>
      </c>
      <c r="AA30" s="329">
        <v>40</v>
      </c>
      <c r="AB30" s="35">
        <f>IF(AB29="","",IF(AND(S31&lt;&gt;AB26,S31&lt;&gt;AB27,S31&lt;&gt;AB28,S31&lt;&gt;AB29,S31&lt;&gt;""),S31,IF(AND(S32&lt;&gt;AB26,S32&lt;&gt;AB27,S32&lt;&gt;AB28,S32&lt;&gt;AB29,S32&lt;&gt;""),S32,IF(AND(S33&lt;&gt;AB26,S33&lt;&gt;AB28,S33&lt;&gt;AB29,S33&lt;&gt;AB27,S33&lt;&gt;""),S33,IF(AND(S34&lt;&gt;AB26,S34&lt;&gt;AB28,S34&lt;&gt;AB29,S34&lt;&gt;AB27,S34&lt;&gt;""),S34,IF(AND(S35&lt;&gt;AB26,S35&lt;&gt;AB27,S35&lt;&gt;AB28,S35&lt;&gt;AB29,S35&lt;&gt;""),S35,""))))))</f>
      </c>
      <c r="AC30" s="3"/>
    </row>
    <row r="31" spans="1:29" ht="15" customHeight="1" thickBot="1">
      <c r="A31" s="480"/>
      <c r="B31" s="72"/>
      <c r="C31" s="73"/>
      <c r="D31" s="73"/>
      <c r="E31" s="84"/>
      <c r="F31" s="84"/>
      <c r="G31" s="72"/>
      <c r="H31" s="88"/>
      <c r="I31" s="506" t="s">
        <v>260</v>
      </c>
      <c r="J31" s="506"/>
      <c r="K31" s="486" t="s">
        <v>262</v>
      </c>
      <c r="L31" s="486"/>
      <c r="M31" s="486"/>
      <c r="N31" s="77">
        <f>R21</f>
        <v>0</v>
      </c>
      <c r="O31" s="61" t="s">
        <v>253</v>
      </c>
      <c r="P31" s="84"/>
      <c r="Q31" s="491">
        <f>E27*H30*N31</f>
        <v>0</v>
      </c>
      <c r="R31" s="491"/>
      <c r="S31" s="495">
        <f>IF(H30,S27,"")</f>
      </c>
      <c r="T31" s="495"/>
      <c r="U31" s="84"/>
      <c r="V31" s="84"/>
      <c r="W31" s="85"/>
      <c r="X31" s="480"/>
      <c r="Y31" s="339" t="s">
        <v>85</v>
      </c>
      <c r="Z31" s="329" t="s">
        <v>37</v>
      </c>
      <c r="AA31" s="329">
        <v>35</v>
      </c>
      <c r="AB31" s="28"/>
      <c r="AC31" s="3"/>
    </row>
    <row r="32" spans="1:27" ht="27" customHeight="1" thickBot="1">
      <c r="A32" s="480"/>
      <c r="B32" s="507" t="s">
        <v>263</v>
      </c>
      <c r="C32" s="507"/>
      <c r="D32" s="507"/>
      <c r="E32" s="507"/>
      <c r="F32" s="507"/>
      <c r="G32" s="72"/>
      <c r="H32" s="72"/>
      <c r="I32" s="72"/>
      <c r="J32" s="72"/>
      <c r="K32" s="72"/>
      <c r="L32" s="72"/>
      <c r="M32" s="72"/>
      <c r="N32" s="72"/>
      <c r="O32" s="490" t="s">
        <v>266</v>
      </c>
      <c r="P32" s="490"/>
      <c r="Q32" s="519"/>
      <c r="R32" s="519"/>
      <c r="S32" s="477"/>
      <c r="T32" s="477"/>
      <c r="U32" s="89"/>
      <c r="V32" s="72"/>
      <c r="W32" s="90"/>
      <c r="X32" s="480"/>
      <c r="Y32" s="339" t="s">
        <v>86</v>
      </c>
      <c r="Z32" s="329" t="s">
        <v>37</v>
      </c>
      <c r="AA32" s="329">
        <v>40</v>
      </c>
    </row>
    <row r="33" spans="1:27" ht="15.75" customHeight="1" thickBot="1">
      <c r="A33" s="480"/>
      <c r="B33" s="84"/>
      <c r="C33" s="84"/>
      <c r="D33" s="84"/>
      <c r="E33" s="84"/>
      <c r="F33" s="84"/>
      <c r="G33" s="72"/>
      <c r="H33" s="72"/>
      <c r="I33" s="72"/>
      <c r="J33" s="72"/>
      <c r="K33" s="72"/>
      <c r="L33" s="72"/>
      <c r="M33" s="72"/>
      <c r="N33" s="72"/>
      <c r="O33" s="490" t="s">
        <v>277</v>
      </c>
      <c r="P33" s="490"/>
      <c r="Q33" s="471"/>
      <c r="R33" s="471"/>
      <c r="S33" s="477"/>
      <c r="T33" s="477"/>
      <c r="U33" s="89"/>
      <c r="V33" s="72"/>
      <c r="W33" s="72"/>
      <c r="X33" s="480"/>
      <c r="Y33" s="339" t="s">
        <v>87</v>
      </c>
      <c r="Z33" s="329" t="s">
        <v>59</v>
      </c>
      <c r="AA33" s="329">
        <v>55</v>
      </c>
    </row>
    <row r="34" spans="1:27" ht="24.75" customHeight="1" thickBot="1">
      <c r="A34" s="480"/>
      <c r="B34" s="505" t="s">
        <v>264</v>
      </c>
      <c r="C34" s="505"/>
      <c r="D34" s="505"/>
      <c r="E34" s="505"/>
      <c r="F34" s="505"/>
      <c r="G34" s="505"/>
      <c r="H34" s="505"/>
      <c r="I34" s="505"/>
      <c r="J34" s="72"/>
      <c r="K34" s="72"/>
      <c r="L34" s="72"/>
      <c r="M34" s="72"/>
      <c r="N34" s="72"/>
      <c r="O34" s="490" t="s">
        <v>266</v>
      </c>
      <c r="P34" s="490"/>
      <c r="Q34" s="471"/>
      <c r="R34" s="471"/>
      <c r="S34" s="477"/>
      <c r="T34" s="477"/>
      <c r="U34" s="89"/>
      <c r="V34" s="91"/>
      <c r="W34" s="91"/>
      <c r="X34" s="480"/>
      <c r="Y34" s="339" t="s">
        <v>88</v>
      </c>
      <c r="Z34" s="329" t="str">
        <f>$Z$86</f>
        <v>USD</v>
      </c>
      <c r="AA34" s="329">
        <f>$AA$86</f>
        <v>50</v>
      </c>
    </row>
    <row r="35" spans="1:27" ht="15" customHeight="1" thickBot="1">
      <c r="A35" s="480"/>
      <c r="B35" s="92"/>
      <c r="C35" s="92"/>
      <c r="D35" s="92"/>
      <c r="E35" s="92"/>
      <c r="F35" s="92"/>
      <c r="G35" s="90"/>
      <c r="H35" s="90"/>
      <c r="I35" s="90"/>
      <c r="J35" s="90"/>
      <c r="K35" s="90"/>
      <c r="L35" s="90"/>
      <c r="M35" s="90"/>
      <c r="N35" s="90"/>
      <c r="O35" s="478" t="s">
        <v>277</v>
      </c>
      <c r="P35" s="478"/>
      <c r="Q35" s="471"/>
      <c r="R35" s="471"/>
      <c r="S35" s="477"/>
      <c r="T35" s="477"/>
      <c r="U35" s="93"/>
      <c r="V35" s="90"/>
      <c r="W35" s="90"/>
      <c r="X35" s="480"/>
      <c r="Y35" s="340" t="s">
        <v>89</v>
      </c>
      <c r="Z35" s="342" t="s">
        <v>37</v>
      </c>
      <c r="AA35" s="342">
        <v>45</v>
      </c>
    </row>
    <row r="36" spans="1:27" ht="11.25" customHeight="1" thickBot="1">
      <c r="A36" s="480"/>
      <c r="B36" s="94"/>
      <c r="C36" s="94"/>
      <c r="D36" s="94"/>
      <c r="E36" s="94"/>
      <c r="F36" s="94"/>
      <c r="G36" s="95"/>
      <c r="H36" s="95"/>
      <c r="I36" s="95"/>
      <c r="J36" s="95"/>
      <c r="K36" s="95"/>
      <c r="L36" s="95"/>
      <c r="M36" s="95"/>
      <c r="N36" s="95"/>
      <c r="O36" s="96"/>
      <c r="P36" s="96"/>
      <c r="Q36" s="97"/>
      <c r="R36" s="97"/>
      <c r="S36" s="98"/>
      <c r="T36" s="98"/>
      <c r="U36" s="94"/>
      <c r="V36" s="95"/>
      <c r="W36" s="95"/>
      <c r="X36" s="480"/>
      <c r="Y36" s="330" t="s">
        <v>423</v>
      </c>
      <c r="Z36" s="341" t="s">
        <v>37</v>
      </c>
      <c r="AA36" s="338">
        <v>40</v>
      </c>
    </row>
    <row r="37" spans="1:27" ht="21" customHeight="1" thickBot="1" thickTop="1">
      <c r="A37" s="480"/>
      <c r="B37" s="482" t="s">
        <v>267</v>
      </c>
      <c r="C37" s="482"/>
      <c r="D37" s="482"/>
      <c r="E37" s="482"/>
      <c r="F37" s="482"/>
      <c r="G37" s="482"/>
      <c r="H37" s="483" t="s">
        <v>275</v>
      </c>
      <c r="I37" s="483"/>
      <c r="J37" s="483"/>
      <c r="K37" s="483"/>
      <c r="L37" s="483"/>
      <c r="M37" s="483"/>
      <c r="N37" s="483"/>
      <c r="O37" s="483"/>
      <c r="P37" s="72"/>
      <c r="Q37" s="468">
        <f>IF(AB26&lt;&gt;"",SUMIF(S$26:T$35,AB26,Q$26:R$35),0)</f>
        <v>0</v>
      </c>
      <c r="R37" s="468"/>
      <c r="S37" s="469">
        <f>AB26</f>
      </c>
      <c r="T37" s="470"/>
      <c r="U37" s="93"/>
      <c r="V37" s="72"/>
      <c r="W37" s="72"/>
      <c r="X37" s="480"/>
      <c r="Y37" s="339" t="s">
        <v>90</v>
      </c>
      <c r="Z37" s="343" t="s">
        <v>37</v>
      </c>
      <c r="AA37" s="344">
        <v>40</v>
      </c>
    </row>
    <row r="38" spans="1:27" ht="18" customHeight="1" thickBot="1">
      <c r="A38" s="480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88"/>
      <c r="O38" s="88">
        <f>IF(Q38&lt;&gt;0,"………………","")</f>
      </c>
      <c r="P38" s="72"/>
      <c r="Q38" s="468">
        <f>IF(AB27&lt;&gt;"",SUMIF(S$26:T$35,AB27,Q$26:R$35),0)</f>
        <v>0</v>
      </c>
      <c r="R38" s="468"/>
      <c r="S38" s="469">
        <f>AB27</f>
      </c>
      <c r="T38" s="470"/>
      <c r="U38" s="72"/>
      <c r="V38" s="72"/>
      <c r="W38" s="72"/>
      <c r="X38" s="480"/>
      <c r="Y38" s="339" t="s">
        <v>91</v>
      </c>
      <c r="Z38" s="329" t="s">
        <v>37</v>
      </c>
      <c r="AA38" s="329">
        <v>50</v>
      </c>
    </row>
    <row r="39" spans="1:27" ht="18" customHeight="1" thickBot="1">
      <c r="A39" s="480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88"/>
      <c r="O39" s="88">
        <f>IF(Q39&lt;&gt;0,"………………","")</f>
      </c>
      <c r="P39" s="72"/>
      <c r="Q39" s="468">
        <f>IF(AB28&lt;&gt;"",SUMIF(S$26:T$35,AB28,Q$26:R$35),0)</f>
        <v>0</v>
      </c>
      <c r="R39" s="468"/>
      <c r="S39" s="469">
        <f>AB28</f>
      </c>
      <c r="T39" s="470"/>
      <c r="U39" s="72"/>
      <c r="V39" s="72"/>
      <c r="W39" s="72"/>
      <c r="X39" s="480"/>
      <c r="Y39" s="339" t="s">
        <v>92</v>
      </c>
      <c r="Z39" s="329" t="str">
        <f>$Z$86</f>
        <v>USD</v>
      </c>
      <c r="AA39" s="329">
        <f>$AA$86</f>
        <v>50</v>
      </c>
    </row>
    <row r="40" spans="1:27" ht="18" customHeight="1" thickBot="1">
      <c r="A40" s="480"/>
      <c r="B40" s="476" t="s">
        <v>279</v>
      </c>
      <c r="C40" s="476"/>
      <c r="D40" s="476"/>
      <c r="E40" s="476"/>
      <c r="F40" s="476"/>
      <c r="G40" s="476"/>
      <c r="H40" s="476"/>
      <c r="I40" s="376"/>
      <c r="J40" s="376"/>
      <c r="K40" s="376"/>
      <c r="L40" s="376"/>
      <c r="M40" s="376"/>
      <c r="N40" s="376"/>
      <c r="O40" s="88"/>
      <c r="P40" s="72"/>
      <c r="Q40" s="468">
        <f>IF(AB29&lt;&gt;"",SUMIF(S$26:T$35,AB29,Q$26:R$35),0)</f>
        <v>0</v>
      </c>
      <c r="R40" s="468"/>
      <c r="S40" s="469">
        <f>AB29</f>
      </c>
      <c r="T40" s="470"/>
      <c r="U40" s="72"/>
      <c r="V40" s="72"/>
      <c r="W40" s="72"/>
      <c r="X40" s="480"/>
      <c r="Y40" s="339" t="s">
        <v>93</v>
      </c>
      <c r="Z40" s="329" t="str">
        <f>$Z$86</f>
        <v>USD</v>
      </c>
      <c r="AA40" s="329">
        <f>$AA$86</f>
        <v>50</v>
      </c>
    </row>
    <row r="41" spans="1:27" ht="18" customHeight="1" thickBot="1">
      <c r="A41" s="480"/>
      <c r="B41" s="474"/>
      <c r="C41" s="474"/>
      <c r="D41" s="474"/>
      <c r="E41" s="474"/>
      <c r="F41" s="474"/>
      <c r="G41" s="474"/>
      <c r="H41" s="474"/>
      <c r="I41" s="376"/>
      <c r="J41" s="376"/>
      <c r="K41" s="376"/>
      <c r="L41" s="376"/>
      <c r="M41" s="376"/>
      <c r="N41" s="376"/>
      <c r="O41" s="88"/>
      <c r="P41" s="72"/>
      <c r="Q41" s="468">
        <f>IF(AB30&lt;&gt;"",SUMIF(S$26:T$35,AB30,Q$26:R$35),0)</f>
        <v>0</v>
      </c>
      <c r="R41" s="468"/>
      <c r="S41" s="469">
        <f>AB30</f>
      </c>
      <c r="T41" s="470"/>
      <c r="U41" s="72"/>
      <c r="V41" s="72"/>
      <c r="W41" s="72"/>
      <c r="X41" s="480"/>
      <c r="Y41" s="339" t="s">
        <v>94</v>
      </c>
      <c r="Z41" s="337" t="s">
        <v>37</v>
      </c>
      <c r="AA41" s="337">
        <v>45</v>
      </c>
    </row>
    <row r="42" spans="1:27" ht="18" customHeight="1" thickBot="1">
      <c r="A42" s="480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480"/>
      <c r="Y42" s="339" t="s">
        <v>95</v>
      </c>
      <c r="Z42" s="337" t="s">
        <v>37</v>
      </c>
      <c r="AA42" s="337">
        <v>35</v>
      </c>
    </row>
    <row r="43" spans="1:27" ht="18" customHeight="1" thickBot="1">
      <c r="A43" s="480"/>
      <c r="B43" s="72"/>
      <c r="C43" s="72"/>
      <c r="D43" s="72"/>
      <c r="E43" s="72"/>
      <c r="F43" s="72"/>
      <c r="G43" s="72"/>
      <c r="H43" s="72"/>
      <c r="I43" s="72"/>
      <c r="J43" s="473"/>
      <c r="K43" s="473"/>
      <c r="L43" s="473"/>
      <c r="M43" s="473"/>
      <c r="N43" s="473"/>
      <c r="O43" s="473"/>
      <c r="P43" s="473"/>
      <c r="Q43" s="473"/>
      <c r="R43" s="473"/>
      <c r="S43" s="473"/>
      <c r="T43" s="473"/>
      <c r="U43" s="473"/>
      <c r="V43" s="473"/>
      <c r="W43" s="72"/>
      <c r="X43" s="480"/>
      <c r="Y43" s="340" t="s">
        <v>96</v>
      </c>
      <c r="Z43" s="331" t="s">
        <v>59</v>
      </c>
      <c r="AA43" s="332">
        <v>45</v>
      </c>
    </row>
    <row r="44" spans="1:27" ht="13.5" thickBot="1">
      <c r="A44" s="480"/>
      <c r="B44" s="72"/>
      <c r="C44" s="72"/>
      <c r="D44" s="72"/>
      <c r="E44" s="72"/>
      <c r="F44" s="72"/>
      <c r="G44" s="72"/>
      <c r="H44" s="72"/>
      <c r="I44" s="72"/>
      <c r="J44" s="472" t="s">
        <v>388</v>
      </c>
      <c r="K44" s="472"/>
      <c r="L44" s="472"/>
      <c r="M44" s="472"/>
      <c r="N44" s="472"/>
      <c r="O44" s="472"/>
      <c r="P44" s="472"/>
      <c r="Q44" s="472"/>
      <c r="R44" s="472"/>
      <c r="S44" s="472"/>
      <c r="T44" s="472"/>
      <c r="U44" s="472"/>
      <c r="V44" s="472"/>
      <c r="W44" s="72"/>
      <c r="X44" s="480"/>
      <c r="Y44" s="330" t="s">
        <v>97</v>
      </c>
      <c r="Z44" s="335" t="s">
        <v>59</v>
      </c>
      <c r="AA44" s="329">
        <v>50</v>
      </c>
    </row>
    <row r="45" spans="1:27" ht="13.5" thickBot="1">
      <c r="A45" s="480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480"/>
      <c r="Y45" s="339" t="s">
        <v>98</v>
      </c>
      <c r="Z45" s="329" t="s">
        <v>37</v>
      </c>
      <c r="AA45" s="329">
        <v>45</v>
      </c>
    </row>
    <row r="46" spans="1:27" ht="15.75" customHeight="1" thickBot="1">
      <c r="A46" s="480"/>
      <c r="B46" s="480"/>
      <c r="C46" s="480"/>
      <c r="D46" s="480"/>
      <c r="E46" s="480"/>
      <c r="F46" s="480"/>
      <c r="G46" s="480"/>
      <c r="H46" s="480"/>
      <c r="I46" s="480"/>
      <c r="J46" s="480"/>
      <c r="K46" s="480"/>
      <c r="L46" s="480"/>
      <c r="M46" s="480"/>
      <c r="N46" s="480"/>
      <c r="O46" s="480"/>
      <c r="P46" s="480"/>
      <c r="Q46" s="480"/>
      <c r="R46" s="480"/>
      <c r="S46" s="480"/>
      <c r="T46" s="480"/>
      <c r="U46" s="480"/>
      <c r="V46" s="480"/>
      <c r="W46" s="480"/>
      <c r="X46" s="480"/>
      <c r="Y46" s="339" t="s">
        <v>99</v>
      </c>
      <c r="Z46" s="337" t="s">
        <v>37</v>
      </c>
      <c r="AA46" s="337">
        <v>40</v>
      </c>
    </row>
    <row r="47" spans="1:27" ht="23.25" customHeight="1" thickBot="1">
      <c r="A47" s="514" t="s">
        <v>333</v>
      </c>
      <c r="B47" s="514"/>
      <c r="C47" s="514"/>
      <c r="D47" s="514"/>
      <c r="E47" s="514"/>
      <c r="F47" s="514"/>
      <c r="G47" s="514"/>
      <c r="H47" s="514"/>
      <c r="I47" s="514"/>
      <c r="J47" s="514"/>
      <c r="K47" s="514"/>
      <c r="L47" s="514"/>
      <c r="M47" s="514"/>
      <c r="N47" s="514"/>
      <c r="O47" s="514"/>
      <c r="P47" s="514"/>
      <c r="Q47" s="514"/>
      <c r="R47" s="514"/>
      <c r="S47" s="514"/>
      <c r="T47" s="514"/>
      <c r="U47" s="514"/>
      <c r="V47" s="514"/>
      <c r="W47" s="514"/>
      <c r="X47" s="515"/>
      <c r="Y47" s="339" t="s">
        <v>100</v>
      </c>
      <c r="Z47" s="337" t="s">
        <v>37</v>
      </c>
      <c r="AA47" s="337">
        <v>35</v>
      </c>
    </row>
    <row r="48" spans="1:27" ht="13.5" thickBot="1">
      <c r="A48" s="52"/>
      <c r="B48" s="516" t="s">
        <v>334</v>
      </c>
      <c r="C48" s="516"/>
      <c r="D48" s="516"/>
      <c r="E48" s="516"/>
      <c r="F48" s="516"/>
      <c r="G48" s="517" t="s">
        <v>335</v>
      </c>
      <c r="H48" s="517"/>
      <c r="I48" s="517"/>
      <c r="J48" s="517"/>
      <c r="K48" s="517"/>
      <c r="L48" s="517"/>
      <c r="M48" s="517"/>
      <c r="N48" s="517"/>
      <c r="O48" s="517"/>
      <c r="P48" s="517"/>
      <c r="Q48" s="517"/>
      <c r="R48" s="517"/>
      <c r="S48" s="517"/>
      <c r="T48" s="517"/>
      <c r="U48" s="517"/>
      <c r="V48" s="517"/>
      <c r="W48" s="517"/>
      <c r="X48" s="52"/>
      <c r="Y48" s="339" t="s">
        <v>101</v>
      </c>
      <c r="Z48" s="329" t="s">
        <v>37</v>
      </c>
      <c r="AA48" s="329">
        <v>45</v>
      </c>
    </row>
    <row r="49" spans="1:27" ht="13.5" thickBot="1">
      <c r="A49" s="52"/>
      <c r="B49" s="518"/>
      <c r="C49" s="518"/>
      <c r="D49" s="518"/>
      <c r="E49" s="518"/>
      <c r="F49" s="518"/>
      <c r="G49" s="518" t="s">
        <v>343</v>
      </c>
      <c r="H49" s="518"/>
      <c r="I49" s="518"/>
      <c r="J49" s="518"/>
      <c r="K49" s="518"/>
      <c r="L49" s="518"/>
      <c r="M49" s="518"/>
      <c r="N49" s="518"/>
      <c r="O49" s="518"/>
      <c r="P49" s="518"/>
      <c r="Q49" s="518"/>
      <c r="R49" s="518"/>
      <c r="S49" s="518"/>
      <c r="T49" s="518"/>
      <c r="U49" s="518"/>
      <c r="V49" s="518"/>
      <c r="W49" s="518"/>
      <c r="X49" s="52"/>
      <c r="Y49" s="340" t="s">
        <v>102</v>
      </c>
      <c r="Z49" s="331" t="s">
        <v>37</v>
      </c>
      <c r="AA49" s="331">
        <v>45</v>
      </c>
    </row>
    <row r="50" spans="1:27" ht="13.5" thickBot="1">
      <c r="A50" s="52"/>
      <c r="B50" s="518"/>
      <c r="C50" s="518"/>
      <c r="D50" s="518"/>
      <c r="E50" s="518"/>
      <c r="F50" s="518"/>
      <c r="G50" s="518" t="s">
        <v>344</v>
      </c>
      <c r="H50" s="518"/>
      <c r="I50" s="518"/>
      <c r="J50" s="518"/>
      <c r="K50" s="518"/>
      <c r="L50" s="518"/>
      <c r="M50" s="518"/>
      <c r="N50" s="518"/>
      <c r="O50" s="518"/>
      <c r="P50" s="518"/>
      <c r="Q50" s="518"/>
      <c r="R50" s="518"/>
      <c r="S50" s="518"/>
      <c r="T50" s="518"/>
      <c r="U50" s="518"/>
      <c r="V50" s="518"/>
      <c r="W50" s="518"/>
      <c r="X50" s="52"/>
      <c r="Y50" s="345" t="s">
        <v>487</v>
      </c>
      <c r="Z50" s="346" t="s">
        <v>37</v>
      </c>
      <c r="AA50" s="346">
        <v>45</v>
      </c>
    </row>
    <row r="51" spans="1:27" ht="13.5" thickBot="1">
      <c r="A51" s="52"/>
      <c r="B51" s="523"/>
      <c r="C51" s="523"/>
      <c r="D51" s="523"/>
      <c r="E51" s="523"/>
      <c r="F51" s="523"/>
      <c r="G51" s="524" t="s">
        <v>336</v>
      </c>
      <c r="H51" s="524"/>
      <c r="I51" s="524"/>
      <c r="J51" s="524"/>
      <c r="K51" s="524"/>
      <c r="L51" s="524"/>
      <c r="M51" s="524"/>
      <c r="N51" s="524"/>
      <c r="O51" s="524"/>
      <c r="P51" s="524"/>
      <c r="Q51" s="524"/>
      <c r="R51" s="524"/>
      <c r="S51" s="524"/>
      <c r="T51" s="524"/>
      <c r="U51" s="524"/>
      <c r="V51" s="524"/>
      <c r="W51" s="524"/>
      <c r="X51" s="52"/>
      <c r="Y51" s="339" t="s">
        <v>103</v>
      </c>
      <c r="Z51" s="329" t="s">
        <v>59</v>
      </c>
      <c r="AA51" s="329">
        <v>45</v>
      </c>
    </row>
    <row r="52" spans="1:27" ht="13.5" thickBot="1">
      <c r="A52" s="52"/>
      <c r="B52" s="520" t="s">
        <v>337</v>
      </c>
      <c r="C52" s="520"/>
      <c r="D52" s="520"/>
      <c r="E52" s="520"/>
      <c r="F52" s="520"/>
      <c r="G52" s="521" t="s">
        <v>338</v>
      </c>
      <c r="H52" s="521"/>
      <c r="I52" s="521"/>
      <c r="J52" s="521"/>
      <c r="K52" s="521"/>
      <c r="L52" s="521"/>
      <c r="M52" s="521"/>
      <c r="N52" s="521"/>
      <c r="O52" s="521"/>
      <c r="P52" s="521"/>
      <c r="Q52" s="521"/>
      <c r="R52" s="521"/>
      <c r="S52" s="521"/>
      <c r="T52" s="521"/>
      <c r="U52" s="521"/>
      <c r="V52" s="521"/>
      <c r="W52" s="521"/>
      <c r="X52" s="52"/>
      <c r="Y52" s="339" t="s">
        <v>104</v>
      </c>
      <c r="Z52" s="329" t="s">
        <v>37</v>
      </c>
      <c r="AA52" s="329">
        <v>45</v>
      </c>
    </row>
    <row r="53" spans="1:27" ht="13.5" thickBot="1">
      <c r="A53" s="52"/>
      <c r="B53" s="522"/>
      <c r="C53" s="522"/>
      <c r="D53" s="522"/>
      <c r="E53" s="522"/>
      <c r="F53" s="522"/>
      <c r="G53" s="521" t="s">
        <v>339</v>
      </c>
      <c r="H53" s="521"/>
      <c r="I53" s="521"/>
      <c r="J53" s="521"/>
      <c r="K53" s="521"/>
      <c r="L53" s="521"/>
      <c r="M53" s="521"/>
      <c r="N53" s="521"/>
      <c r="O53" s="521"/>
      <c r="P53" s="521"/>
      <c r="Q53" s="521"/>
      <c r="R53" s="521"/>
      <c r="S53" s="521"/>
      <c r="T53" s="521"/>
      <c r="U53" s="521"/>
      <c r="V53" s="521"/>
      <c r="W53" s="521"/>
      <c r="X53" s="52"/>
      <c r="Y53" s="339" t="s">
        <v>105</v>
      </c>
      <c r="Z53" s="337" t="s">
        <v>488</v>
      </c>
      <c r="AA53" s="337">
        <v>45</v>
      </c>
    </row>
    <row r="54" spans="1:27" ht="13.5" thickBot="1">
      <c r="A54" s="52"/>
      <c r="B54" s="522"/>
      <c r="C54" s="522"/>
      <c r="D54" s="522"/>
      <c r="E54" s="522"/>
      <c r="F54" s="522"/>
      <c r="G54" s="521" t="s">
        <v>340</v>
      </c>
      <c r="H54" s="521"/>
      <c r="I54" s="521"/>
      <c r="J54" s="521"/>
      <c r="K54" s="521"/>
      <c r="L54" s="521"/>
      <c r="M54" s="521"/>
      <c r="N54" s="521"/>
      <c r="O54" s="521"/>
      <c r="P54" s="521"/>
      <c r="Q54" s="521"/>
      <c r="R54" s="521"/>
      <c r="S54" s="521"/>
      <c r="T54" s="521"/>
      <c r="U54" s="521"/>
      <c r="V54" s="521"/>
      <c r="W54" s="521"/>
      <c r="X54" s="52"/>
      <c r="Y54" s="339" t="s">
        <v>106</v>
      </c>
      <c r="Z54" s="329" t="s">
        <v>37</v>
      </c>
      <c r="AA54" s="329">
        <v>40</v>
      </c>
    </row>
    <row r="55" spans="1:27" ht="13.5" thickBot="1">
      <c r="A55" s="52"/>
      <c r="B55" s="523"/>
      <c r="C55" s="523"/>
      <c r="D55" s="523"/>
      <c r="E55" s="523"/>
      <c r="F55" s="523"/>
      <c r="G55" s="524" t="s">
        <v>341</v>
      </c>
      <c r="H55" s="524"/>
      <c r="I55" s="524"/>
      <c r="J55" s="524"/>
      <c r="K55" s="524"/>
      <c r="L55" s="524"/>
      <c r="M55" s="524"/>
      <c r="N55" s="524"/>
      <c r="O55" s="524"/>
      <c r="P55" s="524"/>
      <c r="Q55" s="524"/>
      <c r="R55" s="524"/>
      <c r="S55" s="524"/>
      <c r="T55" s="524"/>
      <c r="U55" s="524"/>
      <c r="V55" s="524"/>
      <c r="W55" s="524"/>
      <c r="X55" s="52"/>
      <c r="Y55" s="339" t="s">
        <v>107</v>
      </c>
      <c r="Z55" s="329" t="str">
        <f>$Z$86</f>
        <v>USD</v>
      </c>
      <c r="AA55" s="329">
        <v>40</v>
      </c>
    </row>
    <row r="56" spans="1:27" ht="13.5" thickBot="1">
      <c r="A56" s="52"/>
      <c r="B56" s="480"/>
      <c r="C56" s="480"/>
      <c r="D56" s="480"/>
      <c r="E56" s="480"/>
      <c r="F56" s="480"/>
      <c r="G56" s="480"/>
      <c r="H56" s="480"/>
      <c r="I56" s="480"/>
      <c r="J56" s="480"/>
      <c r="K56" s="480"/>
      <c r="L56" s="480"/>
      <c r="M56" s="480"/>
      <c r="N56" s="480"/>
      <c r="O56" s="480"/>
      <c r="P56" s="480"/>
      <c r="Q56" s="480"/>
      <c r="R56" s="480"/>
      <c r="S56" s="480"/>
      <c r="T56" s="480"/>
      <c r="U56" s="480"/>
      <c r="V56" s="480"/>
      <c r="W56" s="480"/>
      <c r="X56" s="52"/>
      <c r="Y56" s="339" t="s">
        <v>108</v>
      </c>
      <c r="Z56" s="329" t="str">
        <f>$Z$86</f>
        <v>USD</v>
      </c>
      <c r="AA56" s="329">
        <f>$AA$86</f>
        <v>50</v>
      </c>
    </row>
    <row r="57" spans="1:27" ht="13.5" thickBot="1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339" t="s">
        <v>109</v>
      </c>
      <c r="Z57" s="337" t="s">
        <v>37</v>
      </c>
      <c r="AA57" s="337">
        <v>35</v>
      </c>
    </row>
    <row r="58" spans="1:27" ht="13.5" thickBo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339" t="s">
        <v>110</v>
      </c>
      <c r="Z58" s="329" t="s">
        <v>59</v>
      </c>
      <c r="AA58" s="329">
        <v>40</v>
      </c>
    </row>
    <row r="59" spans="1:27" ht="13.5" thickBo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339" t="s">
        <v>111</v>
      </c>
      <c r="Z59" s="329" t="s">
        <v>37</v>
      </c>
      <c r="AA59" s="329">
        <v>45</v>
      </c>
    </row>
    <row r="60" spans="1:27" ht="13.5" thickBot="1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339" t="s">
        <v>112</v>
      </c>
      <c r="Z60" s="329" t="s">
        <v>37</v>
      </c>
      <c r="AA60" s="329">
        <v>45</v>
      </c>
    </row>
    <row r="61" spans="1:27" ht="13.5" thickBo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339" t="s">
        <v>113</v>
      </c>
      <c r="Z61" s="329" t="s">
        <v>59</v>
      </c>
      <c r="AA61" s="329">
        <v>50</v>
      </c>
    </row>
    <row r="62" spans="1:27" ht="13.5" thickBot="1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339" t="s">
        <v>114</v>
      </c>
      <c r="Z62" s="329" t="str">
        <f>$Z$86</f>
        <v>USD</v>
      </c>
      <c r="AA62" s="329">
        <f>$AA$86</f>
        <v>50</v>
      </c>
    </row>
    <row r="63" spans="1:27" ht="13.5" thickBo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339" t="s">
        <v>115</v>
      </c>
      <c r="Z63" s="329" t="s">
        <v>37</v>
      </c>
      <c r="AA63" s="329">
        <v>45</v>
      </c>
    </row>
    <row r="64" spans="1:27" ht="13.5" thickBot="1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339" t="s">
        <v>116</v>
      </c>
      <c r="Z64" s="329" t="s">
        <v>59</v>
      </c>
      <c r="AA64" s="329">
        <v>40</v>
      </c>
    </row>
    <row r="65" spans="1:27" ht="13.5" thickBo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339" t="s">
        <v>481</v>
      </c>
      <c r="Z65" s="329" t="str">
        <f>$Z$37</f>
        <v>EUR</v>
      </c>
      <c r="AA65" s="337">
        <v>40</v>
      </c>
    </row>
    <row r="66" spans="1:27" ht="13.5" thickBot="1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339" t="s">
        <v>117</v>
      </c>
      <c r="Z66" s="329" t="s">
        <v>59</v>
      </c>
      <c r="AA66" s="329">
        <v>50</v>
      </c>
    </row>
    <row r="67" spans="1:27" ht="13.5" thickBot="1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339" t="s">
        <v>118</v>
      </c>
      <c r="Z67" s="329" t="s">
        <v>37</v>
      </c>
      <c r="AA67" s="329">
        <v>40</v>
      </c>
    </row>
    <row r="68" spans="1:27" ht="13.5" thickBot="1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339" t="s">
        <v>119</v>
      </c>
      <c r="Z68" s="337" t="s">
        <v>37</v>
      </c>
      <c r="AA68" s="337">
        <v>35</v>
      </c>
    </row>
    <row r="69" spans="1:27" ht="13.5" thickBo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339" t="s">
        <v>120</v>
      </c>
      <c r="Z69" s="337" t="s">
        <v>37</v>
      </c>
      <c r="AA69" s="337">
        <v>35</v>
      </c>
    </row>
    <row r="70" spans="1:27" ht="13.5" thickBot="1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339" t="s">
        <v>121</v>
      </c>
      <c r="Z70" s="337" t="s">
        <v>37</v>
      </c>
      <c r="AA70" s="337">
        <v>35</v>
      </c>
    </row>
    <row r="71" spans="1:27" ht="13.5" thickBot="1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339" t="s">
        <v>122</v>
      </c>
      <c r="Z71" s="337" t="s">
        <v>37</v>
      </c>
      <c r="AA71" s="337">
        <v>35</v>
      </c>
    </row>
    <row r="72" spans="1:27" ht="13.5" thickBot="1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339" t="s">
        <v>123</v>
      </c>
      <c r="Z72" s="329" t="s">
        <v>37</v>
      </c>
      <c r="AA72" s="329">
        <v>50</v>
      </c>
    </row>
    <row r="73" spans="1:27" ht="13.5" thickBot="1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339" t="s">
        <v>124</v>
      </c>
      <c r="Z73" s="329" t="s">
        <v>37</v>
      </c>
      <c r="AA73" s="331">
        <v>55</v>
      </c>
    </row>
    <row r="74" spans="1:27" ht="13.5" thickBo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339" t="s">
        <v>327</v>
      </c>
      <c r="Z74" s="336" t="s">
        <v>37</v>
      </c>
      <c r="AA74" s="332">
        <v>45</v>
      </c>
    </row>
    <row r="75" spans="1:27" ht="13.5" thickBot="1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339" t="s">
        <v>125</v>
      </c>
      <c r="Z75" s="329" t="s">
        <v>59</v>
      </c>
      <c r="AA75" s="329">
        <v>55</v>
      </c>
    </row>
    <row r="76" spans="1:27" ht="13.5" thickBot="1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339" t="s">
        <v>126</v>
      </c>
      <c r="Z76" s="329" t="str">
        <f>$Z$86</f>
        <v>USD</v>
      </c>
      <c r="AA76" s="329">
        <f>$AA$86</f>
        <v>50</v>
      </c>
    </row>
    <row r="77" spans="1:27" ht="13.5" thickBot="1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339" t="s">
        <v>127</v>
      </c>
      <c r="Z77" s="329" t="s">
        <v>59</v>
      </c>
      <c r="AA77" s="337">
        <v>65</v>
      </c>
    </row>
    <row r="78" spans="1:27" ht="15" customHeight="1" thickBot="1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339" t="s">
        <v>128</v>
      </c>
      <c r="Z78" s="337" t="s">
        <v>37</v>
      </c>
      <c r="AA78" s="337">
        <v>35</v>
      </c>
    </row>
    <row r="79" spans="1:27" ht="13.5" thickBot="1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339" t="s">
        <v>129</v>
      </c>
      <c r="Z79" s="337" t="s">
        <v>37</v>
      </c>
      <c r="AA79" s="337">
        <v>40</v>
      </c>
    </row>
    <row r="80" spans="1:27" ht="13.5" thickBot="1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339" t="s">
        <v>130</v>
      </c>
      <c r="Z80" s="337" t="s">
        <v>37</v>
      </c>
      <c r="AA80" s="337">
        <v>35</v>
      </c>
    </row>
    <row r="81" spans="1:27" ht="13.5" customHeight="1" thickBot="1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339" t="s">
        <v>131</v>
      </c>
      <c r="Z81" s="329" t="str">
        <f>$Z$86</f>
        <v>USD</v>
      </c>
      <c r="AA81" s="329">
        <f>$AA$86</f>
        <v>50</v>
      </c>
    </row>
    <row r="82" spans="1:27" ht="13.5" thickBot="1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339" t="s">
        <v>132</v>
      </c>
      <c r="Z82" s="337" t="s">
        <v>37</v>
      </c>
      <c r="AA82" s="337">
        <v>35</v>
      </c>
    </row>
    <row r="83" spans="1:27" ht="13.5" thickBot="1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339" t="s">
        <v>133</v>
      </c>
      <c r="Z83" s="337" t="s">
        <v>37</v>
      </c>
      <c r="AA83" s="337">
        <v>40</v>
      </c>
    </row>
    <row r="84" spans="1:27" ht="13.5" thickBot="1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339" t="s">
        <v>134</v>
      </c>
      <c r="Z84" s="329" t="s">
        <v>59</v>
      </c>
      <c r="AA84" s="329">
        <v>45</v>
      </c>
    </row>
    <row r="85" spans="1:27" ht="13.5" thickBot="1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339" t="s">
        <v>135</v>
      </c>
      <c r="Z85" s="329" t="s">
        <v>37</v>
      </c>
      <c r="AA85" s="331">
        <v>40</v>
      </c>
    </row>
    <row r="86" spans="1:27" ht="23.25" thickBot="1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339" t="s">
        <v>328</v>
      </c>
      <c r="Z86" s="336" t="s">
        <v>59</v>
      </c>
      <c r="AA86" s="332">
        <v>50</v>
      </c>
    </row>
    <row r="87" spans="1:27" ht="13.5" thickBot="1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339" t="s">
        <v>136</v>
      </c>
      <c r="Z87" s="329" t="s">
        <v>59</v>
      </c>
      <c r="AA87" s="333">
        <v>40</v>
      </c>
    </row>
    <row r="88" spans="1:27" ht="13.5" thickBot="1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339" t="s">
        <v>137</v>
      </c>
      <c r="Z88" s="329" t="s">
        <v>37</v>
      </c>
      <c r="AA88" s="329">
        <v>45</v>
      </c>
    </row>
    <row r="89" spans="1:27" ht="13.5" thickBot="1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339" t="s">
        <v>138</v>
      </c>
      <c r="Z89" s="337" t="s">
        <v>37</v>
      </c>
      <c r="AA89" s="337">
        <v>45</v>
      </c>
    </row>
    <row r="90" spans="1:27" ht="13.5" thickBot="1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339" t="s">
        <v>139</v>
      </c>
      <c r="Z90" s="329" t="s">
        <v>59</v>
      </c>
      <c r="AA90" s="329">
        <v>45</v>
      </c>
    </row>
    <row r="91" spans="1:27" ht="13.5" thickBot="1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339" t="s">
        <v>140</v>
      </c>
      <c r="Z91" s="329" t="s">
        <v>59</v>
      </c>
      <c r="AA91" s="329">
        <v>55</v>
      </c>
    </row>
    <row r="92" spans="1:27" ht="23.25" thickBot="1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339" t="s">
        <v>141</v>
      </c>
      <c r="Z92" s="329" t="s">
        <v>59</v>
      </c>
      <c r="AA92" s="337">
        <v>60</v>
      </c>
    </row>
    <row r="93" spans="1:27" ht="34.5" thickBot="1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339" t="s">
        <v>424</v>
      </c>
      <c r="Z93" s="329" t="s">
        <v>59</v>
      </c>
      <c r="AA93" s="329">
        <v>60</v>
      </c>
    </row>
    <row r="94" spans="1:27" ht="13.5" thickBot="1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339" t="s">
        <v>243</v>
      </c>
      <c r="Z94" s="337" t="s">
        <v>37</v>
      </c>
      <c r="AA94" s="337">
        <v>45</v>
      </c>
    </row>
    <row r="95" spans="1:27" ht="34.5" thickBot="1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339" t="s">
        <v>142</v>
      </c>
      <c r="Z95" s="337" t="s">
        <v>37</v>
      </c>
      <c r="AA95" s="337">
        <v>45</v>
      </c>
    </row>
    <row r="96" spans="1:27" ht="13.5" thickBot="1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339" t="s">
        <v>143</v>
      </c>
      <c r="Z96" s="329" t="s">
        <v>37</v>
      </c>
      <c r="AA96" s="337">
        <v>50</v>
      </c>
    </row>
    <row r="97" spans="1:27" ht="13.5" thickBot="1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339" t="s">
        <v>144</v>
      </c>
      <c r="Z97" s="329" t="s">
        <v>37</v>
      </c>
      <c r="AA97" s="329">
        <v>45</v>
      </c>
    </row>
    <row r="98" spans="1:27" ht="13.5" thickBot="1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339" t="s">
        <v>145</v>
      </c>
      <c r="Z98" s="337" t="s">
        <v>37</v>
      </c>
      <c r="AA98" s="337">
        <v>35</v>
      </c>
    </row>
    <row r="99" spans="1:27" ht="13.5" thickBot="1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339" t="s">
        <v>146</v>
      </c>
      <c r="Z99" s="329" t="s">
        <v>37</v>
      </c>
      <c r="AA99" s="329">
        <v>40</v>
      </c>
    </row>
    <row r="100" spans="1:27" ht="13.5" thickBot="1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339" t="s">
        <v>147</v>
      </c>
      <c r="Z100" s="329" t="s">
        <v>37</v>
      </c>
      <c r="AA100" s="329">
        <v>40</v>
      </c>
    </row>
    <row r="101" spans="1:27" ht="13.5" thickBot="1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339" t="s">
        <v>148</v>
      </c>
      <c r="Z101" s="337" t="s">
        <v>37</v>
      </c>
      <c r="AA101" s="337">
        <v>35</v>
      </c>
    </row>
    <row r="102" spans="1:27" ht="13.5" thickBot="1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339" t="s">
        <v>149</v>
      </c>
      <c r="Z102" s="329" t="s">
        <v>59</v>
      </c>
      <c r="AA102" s="337">
        <v>50</v>
      </c>
    </row>
    <row r="103" spans="1:27" ht="13.5" thickBot="1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339" t="s">
        <v>150</v>
      </c>
      <c r="Z103" s="329" t="s">
        <v>59</v>
      </c>
      <c r="AA103" s="337">
        <v>55</v>
      </c>
    </row>
    <row r="104" spans="1:27" ht="13.5" thickBot="1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339" t="s">
        <v>151</v>
      </c>
      <c r="Z104" s="337" t="s">
        <v>37</v>
      </c>
      <c r="AA104" s="337">
        <v>45</v>
      </c>
    </row>
    <row r="105" spans="1:27" ht="13.5" thickBot="1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339" t="s">
        <v>152</v>
      </c>
      <c r="Z105" s="337" t="s">
        <v>37</v>
      </c>
      <c r="AA105" s="337">
        <v>45</v>
      </c>
    </row>
    <row r="106" spans="1:27" ht="13.5" thickBot="1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339" t="s">
        <v>153</v>
      </c>
      <c r="Z106" s="329" t="s">
        <v>37</v>
      </c>
      <c r="AA106" s="329">
        <v>45</v>
      </c>
    </row>
    <row r="107" spans="1:27" ht="13.5" thickBot="1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339" t="s">
        <v>154</v>
      </c>
      <c r="Z107" s="329" t="s">
        <v>37</v>
      </c>
      <c r="AA107" s="329">
        <v>40</v>
      </c>
    </row>
    <row r="108" spans="1:27" ht="13.5" thickBot="1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339" t="s">
        <v>155</v>
      </c>
      <c r="Z108" s="329" t="s">
        <v>37</v>
      </c>
      <c r="AA108" s="329">
        <v>40</v>
      </c>
    </row>
    <row r="109" spans="1:27" ht="13.5" thickBot="1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339" t="s">
        <v>156</v>
      </c>
      <c r="Z109" s="329" t="s">
        <v>37</v>
      </c>
      <c r="AA109" s="329">
        <v>45</v>
      </c>
    </row>
    <row r="110" spans="1:27" ht="13.5" thickBot="1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339" t="s">
        <v>157</v>
      </c>
      <c r="Z110" s="337" t="s">
        <v>37</v>
      </c>
      <c r="AA110" s="337">
        <v>40</v>
      </c>
    </row>
    <row r="111" spans="1:27" ht="13.5" thickBot="1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339" t="s">
        <v>158</v>
      </c>
      <c r="Z111" s="337" t="s">
        <v>37</v>
      </c>
      <c r="AA111" s="337">
        <v>40</v>
      </c>
    </row>
    <row r="112" spans="1:27" ht="13.5" thickBot="1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339" t="s">
        <v>159</v>
      </c>
      <c r="Z112" s="329" t="s">
        <v>37</v>
      </c>
      <c r="AA112" s="329">
        <v>35</v>
      </c>
    </row>
    <row r="113" spans="1:27" ht="13.5" thickBot="1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339" t="s">
        <v>160</v>
      </c>
      <c r="Z113" s="329" t="s">
        <v>37</v>
      </c>
      <c r="AA113" s="329">
        <v>35</v>
      </c>
    </row>
    <row r="114" spans="1:27" ht="13.5" thickBot="1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339" t="s">
        <v>161</v>
      </c>
      <c r="Z114" s="329" t="s">
        <v>59</v>
      </c>
      <c r="AA114" s="329">
        <v>40</v>
      </c>
    </row>
    <row r="115" spans="1:27" ht="13.5" thickBot="1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339" t="s">
        <v>162</v>
      </c>
      <c r="Z115" s="329" t="s">
        <v>59</v>
      </c>
      <c r="AA115" s="329">
        <v>45</v>
      </c>
    </row>
    <row r="116" spans="1:27" ht="13.5" thickBot="1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339" t="s">
        <v>163</v>
      </c>
      <c r="Z116" s="329" t="s">
        <v>59</v>
      </c>
      <c r="AA116" s="329">
        <v>55</v>
      </c>
    </row>
    <row r="117" spans="1:27" ht="13.5" thickBot="1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339" t="s">
        <v>164</v>
      </c>
      <c r="Z117" s="329" t="s">
        <v>37</v>
      </c>
      <c r="AA117" s="329">
        <v>40</v>
      </c>
    </row>
    <row r="118" spans="1:27" ht="13.5" thickBot="1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339" t="s">
        <v>165</v>
      </c>
      <c r="Z118" s="329" t="s">
        <v>37</v>
      </c>
      <c r="AA118" s="329">
        <v>45</v>
      </c>
    </row>
    <row r="119" spans="1:27" ht="13.5" thickBot="1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339" t="s">
        <v>166</v>
      </c>
      <c r="Z119" s="337" t="s">
        <v>37</v>
      </c>
      <c r="AA119" s="337">
        <v>35</v>
      </c>
    </row>
    <row r="120" spans="1:27" ht="13.5" thickBot="1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339" t="s">
        <v>167</v>
      </c>
      <c r="Z120" s="329" t="str">
        <f>$Z$86</f>
        <v>USD</v>
      </c>
      <c r="AA120" s="329">
        <f>$AA$86</f>
        <v>50</v>
      </c>
    </row>
    <row r="121" spans="1:27" ht="13.5" thickBot="1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339" t="s">
        <v>169</v>
      </c>
      <c r="Z121" s="337" t="s">
        <v>37</v>
      </c>
      <c r="AA121" s="337">
        <v>35</v>
      </c>
    </row>
    <row r="122" spans="1:27" ht="13.5" thickBot="1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339" t="s">
        <v>168</v>
      </c>
      <c r="Z122" s="329" t="s">
        <v>59</v>
      </c>
      <c r="AA122" s="329">
        <v>50</v>
      </c>
    </row>
    <row r="123" spans="1:27" ht="13.5" thickBot="1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339" t="s">
        <v>170</v>
      </c>
      <c r="Z123" s="329" t="s">
        <v>59</v>
      </c>
      <c r="AA123" s="329">
        <v>45</v>
      </c>
    </row>
    <row r="124" spans="1:27" ht="13.5" thickBot="1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339" t="s">
        <v>171</v>
      </c>
      <c r="Z124" s="329" t="s">
        <v>37</v>
      </c>
      <c r="AA124" s="329">
        <v>40</v>
      </c>
    </row>
    <row r="125" spans="1:27" ht="13.5" thickBot="1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339" t="s">
        <v>172</v>
      </c>
      <c r="Z125" s="329" t="s">
        <v>37</v>
      </c>
      <c r="AA125" s="329">
        <v>45</v>
      </c>
    </row>
    <row r="126" spans="1:27" ht="13.5" thickBot="1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339" t="s">
        <v>173</v>
      </c>
      <c r="Z126" s="337" t="s">
        <v>37</v>
      </c>
      <c r="AA126" s="337">
        <v>35</v>
      </c>
    </row>
    <row r="127" spans="1:27" ht="13.5" thickBot="1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339" t="s">
        <v>329</v>
      </c>
      <c r="Z127" s="329" t="str">
        <f>$Z$86</f>
        <v>USD</v>
      </c>
      <c r="AA127" s="329">
        <f>$AA$86</f>
        <v>50</v>
      </c>
    </row>
    <row r="128" spans="1:27" ht="13.5" thickBot="1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339" t="s">
        <v>174</v>
      </c>
      <c r="Z128" s="329" t="s">
        <v>59</v>
      </c>
      <c r="AA128" s="329">
        <v>45</v>
      </c>
    </row>
    <row r="129" spans="1:27" ht="23.25" thickBot="1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339" t="s">
        <v>330</v>
      </c>
      <c r="Z129" s="337" t="s">
        <v>37</v>
      </c>
      <c r="AA129" s="337">
        <v>35</v>
      </c>
    </row>
    <row r="130" spans="1:27" ht="13.5" thickBot="1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339" t="s">
        <v>175</v>
      </c>
      <c r="Z130" s="329" t="s">
        <v>59</v>
      </c>
      <c r="AA130" s="337">
        <v>50</v>
      </c>
    </row>
    <row r="131" spans="1:27" ht="13.5" thickBot="1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339" t="s">
        <v>12</v>
      </c>
      <c r="Z131" s="329" t="s">
        <v>37</v>
      </c>
      <c r="AA131" s="329">
        <v>45</v>
      </c>
    </row>
    <row r="132" spans="1:27" ht="13.5" thickBot="1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339" t="s">
        <v>176</v>
      </c>
      <c r="Z132" s="329" t="s">
        <v>59</v>
      </c>
      <c r="AA132" s="337">
        <v>50</v>
      </c>
    </row>
    <row r="133" spans="1:27" ht="13.5" thickBot="1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339" t="s">
        <v>178</v>
      </c>
      <c r="Z133" s="329" t="s">
        <v>37</v>
      </c>
      <c r="AA133" s="329">
        <v>40</v>
      </c>
    </row>
    <row r="134" spans="1:27" ht="13.5" thickBot="1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339" t="s">
        <v>179</v>
      </c>
      <c r="Z134" s="337" t="s">
        <v>37</v>
      </c>
      <c r="AA134" s="337">
        <v>45</v>
      </c>
    </row>
    <row r="135" spans="1:27" ht="13.5" thickBot="1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339" t="s">
        <v>177</v>
      </c>
      <c r="Z135" s="329" t="s">
        <v>59</v>
      </c>
      <c r="AA135" s="337">
        <v>45</v>
      </c>
    </row>
    <row r="136" spans="1:27" ht="13.5" thickBot="1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339" t="s">
        <v>180</v>
      </c>
      <c r="Z136" s="329" t="s">
        <v>37</v>
      </c>
      <c r="AA136" s="329">
        <v>55</v>
      </c>
    </row>
    <row r="137" spans="1:27" ht="13.5" thickBot="1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339" t="s">
        <v>181</v>
      </c>
      <c r="Z137" s="329" t="s">
        <v>59</v>
      </c>
      <c r="AA137" s="331">
        <v>50</v>
      </c>
    </row>
    <row r="138" spans="1:27" ht="23.25" thickBot="1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339" t="s">
        <v>331</v>
      </c>
      <c r="Z138" s="334" t="s">
        <v>59</v>
      </c>
      <c r="AA138" s="332">
        <v>50</v>
      </c>
    </row>
    <row r="139" spans="1:27" ht="13.5" thickBot="1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339" t="s">
        <v>182</v>
      </c>
      <c r="Z139" s="337" t="s">
        <v>37</v>
      </c>
      <c r="AA139" s="337">
        <v>40</v>
      </c>
    </row>
    <row r="140" spans="1:27" ht="13.5" thickBot="1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339" t="s">
        <v>183</v>
      </c>
      <c r="Z140" s="337" t="s">
        <v>37</v>
      </c>
      <c r="AA140" s="337">
        <v>30</v>
      </c>
    </row>
    <row r="141" spans="1:27" ht="13.5" thickBot="1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339" t="s">
        <v>184</v>
      </c>
      <c r="Z141" s="329" t="s">
        <v>59</v>
      </c>
      <c r="AA141" s="337">
        <v>45</v>
      </c>
    </row>
    <row r="142" spans="1:27" ht="23.25" thickBot="1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339" t="s">
        <v>185</v>
      </c>
      <c r="Z142" s="329" t="str">
        <f>$Z$138</f>
        <v>USD</v>
      </c>
      <c r="AA142" s="329">
        <f>$AA$138</f>
        <v>50</v>
      </c>
    </row>
    <row r="143" spans="1:27" ht="13.5" thickBot="1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339" t="s">
        <v>186</v>
      </c>
      <c r="Z143" s="337" t="s">
        <v>37</v>
      </c>
      <c r="AA143" s="337">
        <v>30</v>
      </c>
    </row>
    <row r="144" spans="1:27" ht="13.5" thickBot="1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339" t="s">
        <v>187</v>
      </c>
      <c r="Z144" s="329" t="s">
        <v>59</v>
      </c>
      <c r="AA144" s="337">
        <v>50</v>
      </c>
    </row>
    <row r="145" spans="1:27" ht="23.25" thickBot="1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339" t="s">
        <v>188</v>
      </c>
      <c r="Z145" s="329" t="s">
        <v>37</v>
      </c>
      <c r="AA145" s="329">
        <v>40</v>
      </c>
    </row>
    <row r="146" spans="1:27" ht="13.5" thickBot="1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339" t="s">
        <v>189</v>
      </c>
      <c r="Z146" s="329" t="s">
        <v>37</v>
      </c>
      <c r="AA146" s="329">
        <v>35</v>
      </c>
    </row>
    <row r="147" spans="1:27" ht="13.5" thickBot="1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339" t="s">
        <v>190</v>
      </c>
      <c r="Z147" s="329" t="str">
        <f>$Z$86</f>
        <v>USD</v>
      </c>
      <c r="AA147" s="329">
        <f>$AA$86</f>
        <v>50</v>
      </c>
    </row>
    <row r="148" spans="1:27" ht="23.25" thickBot="1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339" t="s">
        <v>191</v>
      </c>
      <c r="Z148" s="329" t="s">
        <v>37</v>
      </c>
      <c r="AA148" s="329">
        <v>40</v>
      </c>
    </row>
    <row r="149" spans="1:27" ht="13.5" thickBot="1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339" t="s">
        <v>192</v>
      </c>
      <c r="Z149" s="329" t="s">
        <v>37</v>
      </c>
      <c r="AA149" s="329">
        <v>45</v>
      </c>
    </row>
    <row r="150" spans="1:27" ht="15" customHeight="1" thickBot="1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339" t="s">
        <v>193</v>
      </c>
      <c r="Z150" s="337" t="s">
        <v>37</v>
      </c>
      <c r="AA150" s="337">
        <v>40</v>
      </c>
    </row>
    <row r="151" spans="1:27" ht="13.5" thickBot="1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339" t="s">
        <v>194</v>
      </c>
      <c r="Z151" s="329" t="s">
        <v>37</v>
      </c>
      <c r="AA151" s="329">
        <v>35</v>
      </c>
    </row>
    <row r="152" spans="1:27" ht="13.5" thickBot="1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339" t="s">
        <v>195</v>
      </c>
      <c r="Z152" s="329" t="s">
        <v>37</v>
      </c>
      <c r="AA152" s="329">
        <v>45</v>
      </c>
    </row>
    <row r="153" spans="1:27" ht="12.75" customHeight="1" thickBot="1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339" t="s">
        <v>196</v>
      </c>
      <c r="Z153" s="329" t="s">
        <v>59</v>
      </c>
      <c r="AA153" s="329">
        <v>55</v>
      </c>
    </row>
    <row r="154" spans="1:27" ht="13.5" thickBot="1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339" t="s">
        <v>197</v>
      </c>
      <c r="Z154" s="329" t="s">
        <v>37</v>
      </c>
      <c r="AA154" s="329">
        <v>40</v>
      </c>
    </row>
    <row r="155" spans="1:27" ht="24" customHeight="1" thickBot="1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339" t="s">
        <v>198</v>
      </c>
      <c r="Z155" s="329" t="s">
        <v>59</v>
      </c>
      <c r="AA155" s="337">
        <v>45</v>
      </c>
    </row>
    <row r="156" spans="1:27" ht="13.5" thickBot="1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339" t="s">
        <v>199</v>
      </c>
      <c r="Z156" s="329" t="str">
        <f>$Z$74</f>
        <v>EUR</v>
      </c>
      <c r="AA156" s="329">
        <f>AA74</f>
        <v>45</v>
      </c>
    </row>
    <row r="157" spans="1:27" ht="23.25" thickBot="1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339" t="s">
        <v>200</v>
      </c>
      <c r="Z157" s="337" t="s">
        <v>37</v>
      </c>
      <c r="AA157" s="337">
        <v>40</v>
      </c>
    </row>
    <row r="158" spans="1:27" ht="24" customHeight="1" thickBot="1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339" t="s">
        <v>201</v>
      </c>
      <c r="Z158" s="329" t="s">
        <v>37</v>
      </c>
      <c r="AA158" s="329">
        <v>40</v>
      </c>
    </row>
    <row r="159" spans="1:27" ht="23.25" thickBot="1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339" t="s">
        <v>202</v>
      </c>
      <c r="Z159" s="329" t="s">
        <v>59</v>
      </c>
      <c r="AA159" s="329">
        <v>60</v>
      </c>
    </row>
    <row r="160" spans="1:27" ht="13.5" thickBot="1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339" t="s">
        <v>203</v>
      </c>
      <c r="Z160" s="337" t="s">
        <v>37</v>
      </c>
      <c r="AA160" s="337">
        <v>40</v>
      </c>
    </row>
    <row r="161" spans="1:27" ht="13.5" thickBot="1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339" t="s">
        <v>204</v>
      </c>
      <c r="Z161" s="329" t="s">
        <v>59</v>
      </c>
      <c r="AA161" s="329">
        <v>50</v>
      </c>
    </row>
    <row r="162" spans="1:27" ht="34.5" thickBot="1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339" t="s">
        <v>205</v>
      </c>
      <c r="Z162" s="329" t="s">
        <v>59</v>
      </c>
      <c r="AA162" s="329">
        <v>50</v>
      </c>
    </row>
    <row r="163" spans="1:27" ht="13.5" thickBot="1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339" t="s">
        <v>206</v>
      </c>
      <c r="Z163" s="337" t="s">
        <v>37</v>
      </c>
      <c r="AA163" s="337">
        <v>30</v>
      </c>
    </row>
    <row r="164" spans="1:27" ht="13.5" thickBot="1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339" t="s">
        <v>207</v>
      </c>
      <c r="Z164" s="329" t="s">
        <v>37</v>
      </c>
      <c r="AA164" s="329">
        <v>35</v>
      </c>
    </row>
    <row r="165" spans="1:27" ht="13.5" thickBot="1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339" t="s">
        <v>208</v>
      </c>
      <c r="Z165" s="329" t="s">
        <v>59</v>
      </c>
      <c r="AA165" s="329">
        <v>55</v>
      </c>
    </row>
    <row r="166" spans="1:27" ht="13.5" thickBot="1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339" t="s">
        <v>425</v>
      </c>
      <c r="Z166" s="329" t="s">
        <v>37</v>
      </c>
      <c r="AA166" s="329">
        <v>40</v>
      </c>
    </row>
    <row r="167" spans="1:27" ht="13.5" thickBot="1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339" t="s">
        <v>209</v>
      </c>
      <c r="Z167" s="329" t="s">
        <v>59</v>
      </c>
      <c r="AA167" s="337">
        <v>50</v>
      </c>
    </row>
    <row r="168" spans="1:27" ht="23.25" thickBot="1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339" t="s">
        <v>210</v>
      </c>
      <c r="Z168" s="329" t="s">
        <v>59</v>
      </c>
      <c r="AA168" s="329">
        <v>45</v>
      </c>
    </row>
    <row r="169" spans="1:27" ht="13.5" thickBot="1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339" t="s">
        <v>211</v>
      </c>
      <c r="Z169" s="329" t="s">
        <v>59</v>
      </c>
      <c r="AA169" s="329">
        <v>55</v>
      </c>
    </row>
    <row r="170" spans="1:27" ht="13.5" thickBot="1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339" t="s">
        <v>212</v>
      </c>
      <c r="Z170" s="329" t="s">
        <v>59</v>
      </c>
      <c r="AA170" s="329">
        <v>50</v>
      </c>
    </row>
    <row r="171" spans="1:27" ht="23.25" thickBot="1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339" t="s">
        <v>213</v>
      </c>
      <c r="Z171" s="329" t="str">
        <f>$Z$86</f>
        <v>USD</v>
      </c>
      <c r="AA171" s="329">
        <f>$AA$86</f>
        <v>50</v>
      </c>
    </row>
    <row r="172" spans="1:27" ht="13.5" thickBot="1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339" t="s">
        <v>214</v>
      </c>
      <c r="Z172" s="329" t="str">
        <f>$Z$86</f>
        <v>USD</v>
      </c>
      <c r="AA172" s="329">
        <f>$AA$86</f>
        <v>50</v>
      </c>
    </row>
    <row r="173" spans="1:27" ht="23.25" thickBot="1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339" t="s">
        <v>215</v>
      </c>
      <c r="Z173" s="329" t="s">
        <v>59</v>
      </c>
      <c r="AA173" s="329">
        <v>45</v>
      </c>
    </row>
    <row r="174" spans="1:27" ht="23.25" thickBot="1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339" t="s">
        <v>332</v>
      </c>
      <c r="Z174" s="329" t="str">
        <f>$Z$86</f>
        <v>USD</v>
      </c>
      <c r="AA174" s="329">
        <f>$AA$86</f>
        <v>50</v>
      </c>
    </row>
    <row r="175" spans="1:27" ht="13.5" thickBot="1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339" t="s">
        <v>217</v>
      </c>
      <c r="Z175" s="329" t="s">
        <v>59</v>
      </c>
      <c r="AA175" s="337">
        <v>55</v>
      </c>
    </row>
    <row r="176" spans="1:27" ht="13.5" thickBot="1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339" t="s">
        <v>216</v>
      </c>
      <c r="Z176" s="337" t="s">
        <v>37</v>
      </c>
      <c r="AA176" s="337">
        <v>35</v>
      </c>
    </row>
    <row r="177" spans="1:27" ht="23.25" thickBot="1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339" t="s">
        <v>218</v>
      </c>
      <c r="Z177" s="329" t="s">
        <v>37</v>
      </c>
      <c r="AA177" s="329">
        <v>40</v>
      </c>
    </row>
    <row r="178" spans="1:27" ht="13.5" thickBot="1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339" t="s">
        <v>219</v>
      </c>
      <c r="Z178" s="329" t="s">
        <v>37</v>
      </c>
      <c r="AA178" s="329">
        <v>50</v>
      </c>
    </row>
    <row r="179" spans="1:27" ht="13.5" thickBot="1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339" t="s">
        <v>220</v>
      </c>
      <c r="Z179" s="329" t="s">
        <v>221</v>
      </c>
      <c r="AA179" s="329">
        <v>75</v>
      </c>
    </row>
    <row r="180" spans="1:27" ht="13.5" thickBot="1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339" t="s">
        <v>222</v>
      </c>
      <c r="Z180" s="329" t="s">
        <v>37</v>
      </c>
      <c r="AA180" s="329">
        <v>40</v>
      </c>
    </row>
    <row r="181" spans="1:27" ht="13.5" thickBot="1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339" t="s">
        <v>223</v>
      </c>
      <c r="Z181" s="329" t="str">
        <f>$Z$138</f>
        <v>USD</v>
      </c>
      <c r="AA181" s="329">
        <f>$AA$138</f>
        <v>50</v>
      </c>
    </row>
    <row r="182" spans="1:27" ht="13.5" thickBot="1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339" t="s">
        <v>224</v>
      </c>
      <c r="Z182" s="329" t="s">
        <v>59</v>
      </c>
      <c r="AA182" s="329">
        <v>50</v>
      </c>
    </row>
    <row r="183" spans="1:27" ht="13.5" thickBot="1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339" t="s">
        <v>225</v>
      </c>
      <c r="Z183" s="337" t="s">
        <v>37</v>
      </c>
      <c r="AA183" s="337">
        <v>35</v>
      </c>
    </row>
    <row r="184" spans="1:27" ht="13.5" thickBot="1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339" t="s">
        <v>226</v>
      </c>
      <c r="Z184" s="337" t="s">
        <v>37</v>
      </c>
      <c r="AA184" s="337">
        <v>40</v>
      </c>
    </row>
    <row r="185" spans="1:27" ht="13.5" thickBot="1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339" t="s">
        <v>227</v>
      </c>
      <c r="Z185" s="329" t="s">
        <v>37</v>
      </c>
      <c r="AA185" s="329">
        <v>40</v>
      </c>
    </row>
    <row r="186" spans="1:27" ht="23.25" thickBot="1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339" t="s">
        <v>228</v>
      </c>
      <c r="Z186" s="329" t="str">
        <f>$Z$86</f>
        <v>USD</v>
      </c>
      <c r="AA186" s="329">
        <f>$AA$86</f>
        <v>50</v>
      </c>
    </row>
    <row r="187" spans="1:27" ht="13.5" thickBot="1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339" t="s">
        <v>229</v>
      </c>
      <c r="Z187" s="329" t="s">
        <v>37</v>
      </c>
      <c r="AA187" s="329">
        <v>45</v>
      </c>
    </row>
    <row r="188" spans="1:27" ht="13.5" thickBot="1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339" t="s">
        <v>230</v>
      </c>
      <c r="Z188" s="329" t="s">
        <v>37</v>
      </c>
      <c r="AA188" s="329">
        <v>40</v>
      </c>
    </row>
    <row r="189" spans="1:27" ht="13.5" thickBot="1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339" t="s">
        <v>231</v>
      </c>
      <c r="Z189" s="329" t="s">
        <v>59</v>
      </c>
      <c r="AA189" s="329">
        <v>45</v>
      </c>
    </row>
    <row r="190" spans="1:27" ht="13.5" thickBot="1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339" t="s">
        <v>232</v>
      </c>
      <c r="Z190" s="329" t="s">
        <v>59</v>
      </c>
      <c r="AA190" s="329">
        <v>50</v>
      </c>
    </row>
    <row r="191" spans="1:27" ht="13.5" thickBot="1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339" t="s">
        <v>233</v>
      </c>
      <c r="Z191" s="329" t="s">
        <v>37</v>
      </c>
      <c r="AA191" s="329">
        <v>45</v>
      </c>
    </row>
    <row r="192" spans="1:27" ht="13.5" thickBot="1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339" t="s">
        <v>234</v>
      </c>
      <c r="Z192" s="329" t="s">
        <v>59</v>
      </c>
      <c r="AA192" s="337">
        <v>50</v>
      </c>
    </row>
    <row r="193" spans="1:27" ht="13.5" thickBot="1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339" t="s">
        <v>235</v>
      </c>
      <c r="Z193" s="329" t="s">
        <v>59</v>
      </c>
      <c r="AA193" s="329">
        <v>50</v>
      </c>
    </row>
    <row r="194" spans="1:27" ht="13.5" thickBot="1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339" t="s">
        <v>236</v>
      </c>
      <c r="Z194" s="329" t="s">
        <v>37</v>
      </c>
      <c r="AA194" s="329">
        <v>40</v>
      </c>
    </row>
    <row r="195" spans="1:27" ht="13.5" thickBot="1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339" t="s">
        <v>237</v>
      </c>
      <c r="Z195" s="329" t="str">
        <f>$Z$74</f>
        <v>EUR</v>
      </c>
      <c r="AA195" s="329">
        <f>$AA$74</f>
        <v>45</v>
      </c>
    </row>
    <row r="196" spans="1:27" ht="13.5" thickBot="1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339" t="s">
        <v>238</v>
      </c>
      <c r="Z196" s="329" t="s">
        <v>56</v>
      </c>
      <c r="AA196" s="329">
        <v>40</v>
      </c>
    </row>
    <row r="197" spans="1:27" ht="13.5" thickBot="1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339" t="s">
        <v>239</v>
      </c>
      <c r="Z197" s="329" t="s">
        <v>59</v>
      </c>
      <c r="AA197" s="329">
        <v>50</v>
      </c>
    </row>
    <row r="198" spans="1:27" ht="13.5" thickBot="1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339" t="s">
        <v>240</v>
      </c>
      <c r="Z198" s="337" t="s">
        <v>37</v>
      </c>
      <c r="AA198" s="337">
        <v>35</v>
      </c>
    </row>
    <row r="199" spans="1:27" ht="13.5" thickBot="1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339" t="s">
        <v>241</v>
      </c>
      <c r="Z199" s="329" t="s">
        <v>59</v>
      </c>
      <c r="AA199" s="329">
        <v>50</v>
      </c>
    </row>
    <row r="200" spans="1:27" ht="13.5" thickBot="1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339" t="s">
        <v>242</v>
      </c>
      <c r="Z200" s="329" t="s">
        <v>59</v>
      </c>
      <c r="AA200" s="329">
        <v>45</v>
      </c>
    </row>
    <row r="201" spans="1:24" ht="12.75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</row>
    <row r="202" spans="1:24" ht="12.75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</row>
    <row r="203" spans="1:24" ht="12.75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</row>
    <row r="204" spans="1:24" ht="12.75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</row>
    <row r="205" spans="1:24" ht="12.75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</row>
    <row r="206" spans="1:24" ht="12.75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</row>
    <row r="207" spans="1:24" ht="12.75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</row>
    <row r="208" spans="1:24" ht="12.75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</row>
    <row r="209" spans="1:24" ht="12.75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</row>
    <row r="210" spans="1:24" ht="12.75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</row>
    <row r="211" spans="1:24" ht="12.75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</row>
    <row r="212" spans="1:24" ht="12.75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</row>
    <row r="213" spans="1:24" ht="12.75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</row>
    <row r="214" spans="1:24" ht="12.75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</row>
    <row r="215" spans="1:24" ht="12.75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</row>
    <row r="216" spans="1:24" ht="12.75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</row>
    <row r="217" spans="1:24" ht="12.75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</row>
    <row r="218" spans="1:24" ht="12.75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</row>
    <row r="219" spans="1:24" ht="12.75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</row>
    <row r="220" spans="1:24" ht="12.75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</row>
    <row r="221" spans="1:24" ht="12.75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</row>
  </sheetData>
  <sheetProtection sheet="1" selectLockedCells="1"/>
  <mergeCells count="118">
    <mergeCell ref="B56:F56"/>
    <mergeCell ref="G56:W56"/>
    <mergeCell ref="B54:F54"/>
    <mergeCell ref="G54:W54"/>
    <mergeCell ref="B55:F55"/>
    <mergeCell ref="G55:W55"/>
    <mergeCell ref="B50:F50"/>
    <mergeCell ref="G50:W50"/>
    <mergeCell ref="B51:F51"/>
    <mergeCell ref="G51:W51"/>
    <mergeCell ref="B52:F52"/>
    <mergeCell ref="G52:W52"/>
    <mergeCell ref="B53:F53"/>
    <mergeCell ref="G53:W53"/>
    <mergeCell ref="O21:Q21"/>
    <mergeCell ref="B27:D27"/>
    <mergeCell ref="B25:D25"/>
    <mergeCell ref="Q32:R32"/>
    <mergeCell ref="N27:P27"/>
    <mergeCell ref="A47:X47"/>
    <mergeCell ref="B48:F48"/>
    <mergeCell ref="G48:W48"/>
    <mergeCell ref="B49:F49"/>
    <mergeCell ref="G49:W49"/>
    <mergeCell ref="Y1:AA1"/>
    <mergeCell ref="Q26:R26"/>
    <mergeCell ref="F14:W14"/>
    <mergeCell ref="F15:W15"/>
    <mergeCell ref="F17:W17"/>
    <mergeCell ref="E26:F26"/>
    <mergeCell ref="B15:E15"/>
    <mergeCell ref="B17:E17"/>
    <mergeCell ref="B18:D18"/>
    <mergeCell ref="B26:D26"/>
    <mergeCell ref="B30:G30"/>
    <mergeCell ref="I30:J30"/>
    <mergeCell ref="E28:F28"/>
    <mergeCell ref="I28:K28"/>
    <mergeCell ref="O33:P33"/>
    <mergeCell ref="B34:I34"/>
    <mergeCell ref="I31:J31"/>
    <mergeCell ref="B32:F32"/>
    <mergeCell ref="O32:P32"/>
    <mergeCell ref="B28:D28"/>
    <mergeCell ref="L26:M26"/>
    <mergeCell ref="N26:P26"/>
    <mergeCell ref="G26:H26"/>
    <mergeCell ref="I26:K26"/>
    <mergeCell ref="L27:M27"/>
    <mergeCell ref="L28:M28"/>
    <mergeCell ref="N28:P28"/>
    <mergeCell ref="G28:H28"/>
    <mergeCell ref="S32:T32"/>
    <mergeCell ref="U9:W9"/>
    <mergeCell ref="S28:T28"/>
    <mergeCell ref="B24:T24"/>
    <mergeCell ref="F20:W20"/>
    <mergeCell ref="B21:D21"/>
    <mergeCell ref="F21:I21"/>
    <mergeCell ref="K21:N21"/>
    <mergeCell ref="E27:F27"/>
    <mergeCell ref="G27:H27"/>
    <mergeCell ref="O34:P34"/>
    <mergeCell ref="Q34:R34"/>
    <mergeCell ref="S39:T39"/>
    <mergeCell ref="S34:T34"/>
    <mergeCell ref="S37:T37"/>
    <mergeCell ref="S35:T35"/>
    <mergeCell ref="O35:P35"/>
    <mergeCell ref="S27:T27"/>
    <mergeCell ref="S30:T30"/>
    <mergeCell ref="K30:M30"/>
    <mergeCell ref="K31:M31"/>
    <mergeCell ref="S31:T31"/>
    <mergeCell ref="I27:K27"/>
    <mergeCell ref="Q27:R27"/>
    <mergeCell ref="X1:X46"/>
    <mergeCell ref="B12:W12"/>
    <mergeCell ref="R9:S9"/>
    <mergeCell ref="E25:F25"/>
    <mergeCell ref="G25:H25"/>
    <mergeCell ref="B13:W13"/>
    <mergeCell ref="F18:I18"/>
    <mergeCell ref="B14:E14"/>
    <mergeCell ref="Q40:R40"/>
    <mergeCell ref="S40:T40"/>
    <mergeCell ref="A1:A46"/>
    <mergeCell ref="B1:W1"/>
    <mergeCell ref="B46:W46"/>
    <mergeCell ref="B37:G37"/>
    <mergeCell ref="H37:O37"/>
    <mergeCell ref="B29:W29"/>
    <mergeCell ref="B23:W23"/>
    <mergeCell ref="O18:Q18"/>
    <mergeCell ref="B20:E20"/>
    <mergeCell ref="K18:N18"/>
    <mergeCell ref="D3:I5"/>
    <mergeCell ref="B40:H40"/>
    <mergeCell ref="I40:N40"/>
    <mergeCell ref="S33:T33"/>
    <mergeCell ref="Q25:R25"/>
    <mergeCell ref="S25:T25"/>
    <mergeCell ref="Q31:R31"/>
    <mergeCell ref="Q30:R30"/>
    <mergeCell ref="Q28:R28"/>
    <mergeCell ref="S26:T26"/>
    <mergeCell ref="J44:V44"/>
    <mergeCell ref="J43:V43"/>
    <mergeCell ref="Q39:R39"/>
    <mergeCell ref="B41:H41"/>
    <mergeCell ref="I41:N41"/>
    <mergeCell ref="Q41:R41"/>
    <mergeCell ref="S41:T41"/>
    <mergeCell ref="Q38:R38"/>
    <mergeCell ref="S38:T38"/>
    <mergeCell ref="Q33:R33"/>
    <mergeCell ref="Q37:R37"/>
    <mergeCell ref="Q35:R35"/>
  </mergeCells>
  <dataValidations count="1">
    <dataValidation type="list" allowBlank="1" showInputMessage="1" showErrorMessage="1" sqref="F20:W20 F17:W17">
      <formula1>$Y$2:$Y$200</formula1>
    </dataValidation>
  </dataValidations>
  <printOptions horizontalCentered="1"/>
  <pageMargins left="0.5905511811023623" right="0.3937007874015748" top="0.5905511811023623" bottom="0.7874015748031497" header="0.5118110236220472" footer="0.5118110236220472"/>
  <pageSetup blackAndWhite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BZ93"/>
  <sheetViews>
    <sheetView showGridLines="0" showRowColHeaders="0" zoomScalePageLayoutView="0" workbookViewId="0" topLeftCell="A1">
      <selection activeCell="L36" sqref="L36:O36"/>
    </sheetView>
  </sheetViews>
  <sheetFormatPr defaultColWidth="9.140625" defaultRowHeight="12.75"/>
  <cols>
    <col min="1" max="1" width="2.140625" style="133" customWidth="1"/>
    <col min="2" max="17" width="3.7109375" style="133" customWidth="1"/>
    <col min="18" max="18" width="3.28125" style="133" customWidth="1"/>
    <col min="19" max="19" width="3.7109375" style="133" customWidth="1"/>
    <col min="20" max="20" width="5.28125" style="133" customWidth="1"/>
    <col min="21" max="21" width="3.140625" style="133" customWidth="1"/>
    <col min="22" max="27" width="3.7109375" style="133" customWidth="1"/>
    <col min="28" max="28" width="0.42578125" style="133" customWidth="1"/>
    <col min="29" max="29" width="1.8515625" style="133" customWidth="1"/>
    <col min="30" max="30" width="9.140625" style="133" hidden="1" customWidth="1"/>
    <col min="31" max="31" width="0.42578125" style="132" customWidth="1"/>
    <col min="32" max="32" width="12.00390625" style="133" customWidth="1"/>
    <col min="33" max="33" width="23.28125" style="133" customWidth="1"/>
    <col min="34" max="34" width="12.57421875" style="133" hidden="1" customWidth="1"/>
    <col min="35" max="35" width="7.28125" style="133" hidden="1" customWidth="1"/>
    <col min="36" max="36" width="9.140625" style="133" hidden="1" customWidth="1"/>
    <col min="37" max="37" width="0" style="133" hidden="1" customWidth="1"/>
    <col min="38" max="16384" width="9.140625" style="133" customWidth="1"/>
  </cols>
  <sheetData>
    <row r="1" spans="1:71" ht="35.25" customHeight="1">
      <c r="A1" s="130"/>
      <c r="B1" s="130"/>
      <c r="C1" s="130"/>
      <c r="D1" s="130"/>
      <c r="E1" s="130"/>
      <c r="F1" s="130"/>
      <c r="G1" s="130"/>
      <c r="H1" s="130"/>
      <c r="I1" s="542" t="s">
        <v>321</v>
      </c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130"/>
      <c r="W1" s="130"/>
      <c r="X1" s="130"/>
      <c r="Y1" s="130"/>
      <c r="Z1" s="130"/>
      <c r="AA1" s="130"/>
      <c r="AB1" s="130"/>
      <c r="AC1" s="130"/>
      <c r="AD1" s="131"/>
      <c r="AF1" s="619"/>
      <c r="AG1" s="619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</row>
    <row r="2" spans="1:71" ht="17.25" customHeight="1">
      <c r="A2" s="134"/>
      <c r="B2" s="134"/>
      <c r="C2" s="134"/>
      <c r="D2" s="134"/>
      <c r="E2" s="134"/>
      <c r="F2" s="134"/>
      <c r="G2" s="134"/>
      <c r="H2" s="134"/>
      <c r="I2" s="542"/>
      <c r="J2" s="542"/>
      <c r="K2" s="542"/>
      <c r="L2" s="542"/>
      <c r="M2" s="542"/>
      <c r="N2" s="542"/>
      <c r="O2" s="542"/>
      <c r="P2" s="542"/>
      <c r="Q2" s="542"/>
      <c r="R2" s="542"/>
      <c r="S2" s="542"/>
      <c r="T2" s="542"/>
      <c r="U2" s="542"/>
      <c r="V2" s="134"/>
      <c r="W2" s="134"/>
      <c r="X2" s="134"/>
      <c r="Y2" s="134"/>
      <c r="Z2" s="134"/>
      <c r="AA2" s="134"/>
      <c r="AB2" s="134"/>
      <c r="AC2" s="134"/>
      <c r="AD2" s="131"/>
      <c r="AF2" s="620" t="s">
        <v>458</v>
      </c>
      <c r="AG2" s="620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</row>
    <row r="3" spans="1:71" ht="22.5" customHeight="1">
      <c r="A3" s="130"/>
      <c r="B3" s="135"/>
      <c r="C3" s="135"/>
      <c r="D3" s="135"/>
      <c r="E3" s="606" t="s">
        <v>448</v>
      </c>
      <c r="F3" s="606"/>
      <c r="G3" s="606"/>
      <c r="H3" s="606"/>
      <c r="I3" s="606"/>
      <c r="J3" s="606"/>
      <c r="K3" s="606"/>
      <c r="L3" s="606"/>
      <c r="M3" s="606"/>
      <c r="N3" s="605"/>
      <c r="O3" s="605"/>
      <c r="P3" s="605"/>
      <c r="Q3" s="605"/>
      <c r="R3" s="605"/>
      <c r="S3" s="605"/>
      <c r="T3" s="605"/>
      <c r="U3" s="605"/>
      <c r="V3" s="605"/>
      <c r="W3" s="605"/>
      <c r="X3" s="605"/>
      <c r="Y3" s="605"/>
      <c r="Z3" s="605"/>
      <c r="AA3" s="605"/>
      <c r="AB3" s="136"/>
      <c r="AC3" s="130"/>
      <c r="AD3" s="131"/>
      <c r="AF3" s="587"/>
      <c r="AG3" s="587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</row>
    <row r="4" spans="1:71" ht="23.25" customHeight="1" thickBot="1">
      <c r="A4" s="130"/>
      <c r="B4" s="135"/>
      <c r="C4" s="135"/>
      <c r="D4" s="135"/>
      <c r="E4" s="607"/>
      <c r="F4" s="607"/>
      <c r="G4" s="607"/>
      <c r="H4" s="607"/>
      <c r="I4" s="607"/>
      <c r="J4" s="607"/>
      <c r="K4" s="607"/>
      <c r="L4" s="607"/>
      <c r="M4" s="607"/>
      <c r="N4" s="594"/>
      <c r="O4" s="594"/>
      <c r="P4" s="594"/>
      <c r="Q4" s="594"/>
      <c r="R4" s="594"/>
      <c r="S4" s="594"/>
      <c r="T4" s="594"/>
      <c r="U4" s="594"/>
      <c r="V4" s="594"/>
      <c r="W4" s="594"/>
      <c r="X4" s="594"/>
      <c r="Y4" s="594"/>
      <c r="Z4" s="594"/>
      <c r="AA4" s="594"/>
      <c r="AB4" s="137"/>
      <c r="AC4" s="130"/>
      <c r="AD4" s="131"/>
      <c r="AF4" s="621" t="s">
        <v>322</v>
      </c>
      <c r="AG4" s="62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</row>
    <row r="5" spans="1:78" ht="41.25" customHeight="1" thickBot="1">
      <c r="A5" s="130"/>
      <c r="B5" s="608" t="s">
        <v>451</v>
      </c>
      <c r="C5" s="608"/>
      <c r="D5" s="608"/>
      <c r="E5" s="608"/>
      <c r="F5" s="608"/>
      <c r="G5" s="608"/>
      <c r="H5" s="608"/>
      <c r="I5" s="608"/>
      <c r="J5" s="608"/>
      <c r="K5" s="608"/>
      <c r="L5" s="608"/>
      <c r="M5" s="608"/>
      <c r="N5" s="608"/>
      <c r="O5" s="608"/>
      <c r="P5" s="608"/>
      <c r="Q5" s="608"/>
      <c r="R5" s="608"/>
      <c r="S5" s="608"/>
      <c r="T5" s="608"/>
      <c r="U5" s="608"/>
      <c r="V5" s="608"/>
      <c r="W5" s="608"/>
      <c r="X5" s="608"/>
      <c r="Y5" s="608"/>
      <c r="Z5" s="608"/>
      <c r="AA5" s="608"/>
      <c r="AB5" s="138"/>
      <c r="AC5" s="130"/>
      <c r="AD5" s="131"/>
      <c r="AF5" s="623" t="s">
        <v>456</v>
      </c>
      <c r="AG5" s="624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</row>
    <row r="6" spans="1:78" ht="18.75" customHeight="1" thickBot="1">
      <c r="A6" s="130"/>
      <c r="B6" s="600" t="s">
        <v>455</v>
      </c>
      <c r="C6" s="600"/>
      <c r="D6" s="600"/>
      <c r="E6" s="600"/>
      <c r="F6" s="600"/>
      <c r="G6" s="600"/>
      <c r="H6" s="600"/>
      <c r="I6" s="600"/>
      <c r="J6" s="600"/>
      <c r="K6" s="600"/>
      <c r="L6" s="600"/>
      <c r="M6" s="600"/>
      <c r="N6" s="600"/>
      <c r="O6" s="600"/>
      <c r="P6" s="600"/>
      <c r="Q6" s="600"/>
      <c r="R6" s="600"/>
      <c r="S6" s="600"/>
      <c r="T6" s="600"/>
      <c r="U6" s="600"/>
      <c r="V6" s="600"/>
      <c r="W6" s="600"/>
      <c r="X6" s="600"/>
      <c r="Y6" s="600"/>
      <c r="Z6" s="600"/>
      <c r="AA6" s="600"/>
      <c r="AB6" s="139"/>
      <c r="AC6" s="130"/>
      <c r="AD6" s="131"/>
      <c r="AF6" s="633"/>
      <c r="AG6" s="633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</row>
    <row r="7" spans="1:78" ht="18.75" customHeight="1">
      <c r="A7" s="130"/>
      <c r="B7" s="602" t="s">
        <v>457</v>
      </c>
      <c r="C7" s="602"/>
      <c r="D7" s="602"/>
      <c r="E7" s="602"/>
      <c r="F7" s="602"/>
      <c r="G7" s="602"/>
      <c r="H7" s="602"/>
      <c r="I7" s="602"/>
      <c r="J7" s="602"/>
      <c r="K7" s="602"/>
      <c r="L7" s="602"/>
      <c r="M7" s="602"/>
      <c r="N7" s="602"/>
      <c r="O7" s="602"/>
      <c r="P7" s="602"/>
      <c r="Q7" s="602"/>
      <c r="R7" s="602"/>
      <c r="S7" s="602"/>
      <c r="T7" s="602"/>
      <c r="U7" s="602"/>
      <c r="V7" s="602"/>
      <c r="W7" s="602"/>
      <c r="X7" s="602"/>
      <c r="Y7" s="602"/>
      <c r="Z7" s="602"/>
      <c r="AA7" s="602"/>
      <c r="AB7" s="139"/>
      <c r="AC7" s="130"/>
      <c r="AD7" s="131"/>
      <c r="AF7" s="140" t="s">
        <v>309</v>
      </c>
      <c r="AG7" s="41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</row>
    <row r="8" spans="1:78" ht="16.5" customHeight="1">
      <c r="A8" s="130"/>
      <c r="B8" s="603" t="str">
        <f>INDEX(AD$18:AD$19,AD$20)</f>
        <v>výdajů za spotřebované PHM a sazby za ujeté kilometry</v>
      </c>
      <c r="C8" s="603"/>
      <c r="D8" s="603"/>
      <c r="E8" s="603"/>
      <c r="F8" s="603"/>
      <c r="G8" s="603"/>
      <c r="H8" s="603"/>
      <c r="I8" s="603"/>
      <c r="J8" s="603"/>
      <c r="K8" s="603"/>
      <c r="L8" s="603"/>
      <c r="M8" s="603"/>
      <c r="N8" s="603"/>
      <c r="O8" s="603"/>
      <c r="P8" s="603"/>
      <c r="Q8" s="603"/>
      <c r="R8" s="603"/>
      <c r="S8" s="603"/>
      <c r="T8" s="603"/>
      <c r="U8" s="603"/>
      <c r="V8" s="603"/>
      <c r="W8" s="603"/>
      <c r="X8" s="603"/>
      <c r="Y8" s="603"/>
      <c r="Z8" s="603"/>
      <c r="AA8" s="603"/>
      <c r="AB8" s="139"/>
      <c r="AC8" s="141" t="s">
        <v>296</v>
      </c>
      <c r="AD8" s="131"/>
      <c r="AF8" s="142" t="s">
        <v>308</v>
      </c>
      <c r="AG8" s="4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</row>
    <row r="9" spans="1:78" ht="17.25" customHeight="1">
      <c r="A9" s="130"/>
      <c r="B9" s="525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  <c r="R9" s="525"/>
      <c r="S9" s="525"/>
      <c r="T9" s="525"/>
      <c r="U9" s="525"/>
      <c r="V9" s="525"/>
      <c r="W9" s="525"/>
      <c r="X9" s="604"/>
      <c r="Y9" s="604"/>
      <c r="Z9" s="604"/>
      <c r="AA9" s="143">
        <f>IF(AD$20=2,"Kč","")</f>
      </c>
      <c r="AB9" s="139"/>
      <c r="AC9" s="130"/>
      <c r="AD9" s="131"/>
      <c r="AF9" s="631" t="s">
        <v>314</v>
      </c>
      <c r="AG9" s="54" t="s">
        <v>348</v>
      </c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</row>
    <row r="10" spans="1:78" ht="23.25" customHeight="1">
      <c r="A10" s="130"/>
      <c r="B10" s="526" t="s">
        <v>297</v>
      </c>
      <c r="C10" s="526"/>
      <c r="D10" s="526"/>
      <c r="E10" s="533"/>
      <c r="F10" s="533"/>
      <c r="G10" s="533"/>
      <c r="H10" s="533"/>
      <c r="I10" s="533"/>
      <c r="J10" s="534" t="s">
        <v>460</v>
      </c>
      <c r="K10" s="534"/>
      <c r="L10" s="534"/>
      <c r="M10" s="534"/>
      <c r="N10" s="534"/>
      <c r="O10" s="534"/>
      <c r="P10" s="534"/>
      <c r="Q10" s="534"/>
      <c r="R10" s="535"/>
      <c r="S10" s="535"/>
      <c r="T10" s="535"/>
      <c r="U10" s="535"/>
      <c r="V10" s="535"/>
      <c r="W10" s="535"/>
      <c r="X10" s="535"/>
      <c r="Y10" s="535"/>
      <c r="Z10" s="535"/>
      <c r="AA10" s="535"/>
      <c r="AB10" s="139"/>
      <c r="AC10" s="130"/>
      <c r="AD10" s="131"/>
      <c r="AF10" s="632"/>
      <c r="AG10" s="53" t="str">
        <f>IF(ISNA(VLOOKUP(palivo,$AH$13:$AI$17,2,FALSE)),"",CONCATENATE("Cena dle vyhlášky = ",TEXT(VLOOKUP(palivo,$AH$13:$AI$17,2,FALSE),"#0,00")," Kč"))</f>
        <v>Cena dle vyhlášky = 26,80 Kč</v>
      </c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</row>
    <row r="11" spans="1:78" ht="12.75" customHeight="1">
      <c r="A11" s="130"/>
      <c r="B11" s="639"/>
      <c r="C11" s="639"/>
      <c r="D11" s="639"/>
      <c r="E11" s="639"/>
      <c r="F11" s="639"/>
      <c r="G11" s="639"/>
      <c r="H11" s="639"/>
      <c r="I11" s="639"/>
      <c r="J11" s="639"/>
      <c r="K11" s="639"/>
      <c r="L11" s="639"/>
      <c r="M11" s="639"/>
      <c r="N11" s="639"/>
      <c r="O11" s="639"/>
      <c r="P11" s="639"/>
      <c r="Q11" s="639"/>
      <c r="R11" s="639"/>
      <c r="S11" s="639"/>
      <c r="T11" s="639"/>
      <c r="U11" s="639"/>
      <c r="V11" s="639"/>
      <c r="W11" s="639"/>
      <c r="X11" s="639"/>
      <c r="Y11" s="639"/>
      <c r="Z11" s="639"/>
      <c r="AA11" s="639"/>
      <c r="AB11" s="139"/>
      <c r="AC11" s="130"/>
      <c r="AD11" s="131"/>
      <c r="AF11" s="635" t="s">
        <v>351</v>
      </c>
      <c r="AG11" s="44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</row>
    <row r="12" spans="1:78" ht="13.5" customHeight="1">
      <c r="A12" s="130"/>
      <c r="B12" s="609"/>
      <c r="C12" s="609"/>
      <c r="D12" s="609"/>
      <c r="E12" s="609"/>
      <c r="F12" s="609"/>
      <c r="G12" s="609"/>
      <c r="H12" s="609"/>
      <c r="I12" s="609"/>
      <c r="J12" s="609"/>
      <c r="K12" s="609"/>
      <c r="L12" s="609"/>
      <c r="M12" s="609"/>
      <c r="N12" s="609"/>
      <c r="O12" s="609"/>
      <c r="P12" s="609"/>
      <c r="Q12" s="609"/>
      <c r="R12" s="609"/>
      <c r="S12" s="609"/>
      <c r="T12" s="609"/>
      <c r="U12" s="609"/>
      <c r="V12" s="609"/>
      <c r="W12" s="609"/>
      <c r="X12" s="609"/>
      <c r="Y12" s="609"/>
      <c r="Z12" s="609"/>
      <c r="AA12" s="609"/>
      <c r="AB12" s="144"/>
      <c r="AC12" s="130"/>
      <c r="AD12" s="131"/>
      <c r="AF12" s="636"/>
      <c r="AG12" s="45"/>
      <c r="AH12" s="132"/>
      <c r="AI12" s="281">
        <v>2009</v>
      </c>
      <c r="AJ12" s="281">
        <v>2008</v>
      </c>
      <c r="AK12" s="282">
        <v>2007</v>
      </c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</row>
    <row r="13" spans="1:78" ht="18" customHeight="1">
      <c r="A13" s="130"/>
      <c r="B13" s="543" t="s">
        <v>452</v>
      </c>
      <c r="C13" s="543"/>
      <c r="D13" s="543"/>
      <c r="E13" s="543"/>
      <c r="F13" s="543"/>
      <c r="G13" s="543"/>
      <c r="H13" s="543"/>
      <c r="I13" s="543"/>
      <c r="J13" s="612"/>
      <c r="K13" s="612"/>
      <c r="L13" s="612"/>
      <c r="M13" s="612"/>
      <c r="N13" s="612"/>
      <c r="O13" s="612"/>
      <c r="P13" s="612"/>
      <c r="Q13" s="612"/>
      <c r="R13" s="612"/>
      <c r="S13" s="612"/>
      <c r="T13" s="612"/>
      <c r="U13" s="612"/>
      <c r="V13" s="612"/>
      <c r="W13" s="612"/>
      <c r="X13" s="612"/>
      <c r="Y13" s="612"/>
      <c r="Z13" s="612"/>
      <c r="AA13" s="612"/>
      <c r="AB13" s="145"/>
      <c r="AC13" s="130"/>
      <c r="AD13" s="131"/>
      <c r="AF13" s="636"/>
      <c r="AG13" s="45"/>
      <c r="AH13" s="146" t="s">
        <v>346</v>
      </c>
      <c r="AI13" s="280">
        <v>26.3</v>
      </c>
      <c r="AJ13" s="280">
        <v>30.6</v>
      </c>
      <c r="AK13" s="147">
        <v>27.8</v>
      </c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</row>
    <row r="14" spans="1:78" ht="18" customHeight="1">
      <c r="A14" s="130"/>
      <c r="B14" s="611" t="s">
        <v>280</v>
      </c>
      <c r="C14" s="611"/>
      <c r="D14" s="611"/>
      <c r="E14" s="611"/>
      <c r="F14" s="612"/>
      <c r="G14" s="612"/>
      <c r="H14" s="612"/>
      <c r="I14" s="612"/>
      <c r="J14" s="612"/>
      <c r="K14" s="612"/>
      <c r="L14" s="612"/>
      <c r="M14" s="612"/>
      <c r="N14" s="568" t="s">
        <v>281</v>
      </c>
      <c r="O14" s="568"/>
      <c r="P14" s="568"/>
      <c r="Q14" s="568"/>
      <c r="R14" s="567"/>
      <c r="S14" s="567"/>
      <c r="T14" s="567"/>
      <c r="U14" s="567"/>
      <c r="V14" s="567"/>
      <c r="W14" s="567"/>
      <c r="X14" s="567"/>
      <c r="Y14" s="567"/>
      <c r="Z14" s="568" t="s">
        <v>282</v>
      </c>
      <c r="AA14" s="568"/>
      <c r="AB14" s="148"/>
      <c r="AC14" s="130"/>
      <c r="AD14" s="267" t="s">
        <v>283</v>
      </c>
      <c r="AE14" s="149"/>
      <c r="AF14" s="637"/>
      <c r="AG14" s="46"/>
      <c r="AH14" s="132" t="s">
        <v>347</v>
      </c>
      <c r="AI14" s="280">
        <v>26.3</v>
      </c>
      <c r="AJ14" s="280">
        <v>30.6</v>
      </c>
      <c r="AK14" s="147">
        <v>27.9</v>
      </c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</row>
    <row r="15" spans="1:78" ht="18" customHeight="1">
      <c r="A15" s="130"/>
      <c r="B15" s="543" t="s">
        <v>284</v>
      </c>
      <c r="C15" s="543"/>
      <c r="D15" s="543"/>
      <c r="E15" s="543"/>
      <c r="F15" s="543"/>
      <c r="G15" s="543"/>
      <c r="H15" s="543"/>
      <c r="I15" s="610">
        <f>IF(Cele_jmeno="","",Cele_jmeno)</f>
      </c>
      <c r="J15" s="610"/>
      <c r="K15" s="610"/>
      <c r="L15" s="610"/>
      <c r="M15" s="610"/>
      <c r="N15" s="610"/>
      <c r="O15" s="610"/>
      <c r="P15" s="610"/>
      <c r="Q15" s="610"/>
      <c r="R15" s="610"/>
      <c r="S15" s="601" t="s">
        <v>285</v>
      </c>
      <c r="T15" s="601"/>
      <c r="U15" s="598">
        <f>IF(Prac="","",Prac)</f>
      </c>
      <c r="V15" s="598"/>
      <c r="W15" s="598"/>
      <c r="X15" s="598"/>
      <c r="Y15" s="598"/>
      <c r="Z15" s="598"/>
      <c r="AA15" s="598"/>
      <c r="AB15" s="136"/>
      <c r="AC15" s="130"/>
      <c r="AD15" s="267" t="s">
        <v>286</v>
      </c>
      <c r="AE15" s="149"/>
      <c r="AF15" s="142" t="s">
        <v>310</v>
      </c>
      <c r="AG15" s="51">
        <f>IF(COUNTIF(AG11:AG14,"&gt;0")&lt;&gt;0,ROUND(SUM(AG11:AG14)/COUNTIF(AG11:AG14,"&gt;0"),2),0)</f>
        <v>0</v>
      </c>
      <c r="AH15" s="132" t="s">
        <v>348</v>
      </c>
      <c r="AI15" s="280">
        <v>26.8</v>
      </c>
      <c r="AJ15" s="280">
        <v>30.9</v>
      </c>
      <c r="AK15" s="147">
        <v>28.1</v>
      </c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</row>
    <row r="16" spans="1:78" ht="18" customHeight="1">
      <c r="A16" s="130"/>
      <c r="B16" s="543" t="s">
        <v>287</v>
      </c>
      <c r="C16" s="543"/>
      <c r="D16" s="543"/>
      <c r="E16" s="543"/>
      <c r="F16" s="599">
        <f>IF(Typ_vozidla="","",Typ_vozidla)</f>
      </c>
      <c r="G16" s="599"/>
      <c r="H16" s="599"/>
      <c r="I16" s="599"/>
      <c r="J16" s="599"/>
      <c r="K16" s="599"/>
      <c r="L16" s="599"/>
      <c r="M16" s="599"/>
      <c r="N16" s="599"/>
      <c r="O16" s="599"/>
      <c r="P16" s="599"/>
      <c r="Q16" s="599"/>
      <c r="R16" s="599"/>
      <c r="S16" s="618" t="s">
        <v>288</v>
      </c>
      <c r="T16" s="618"/>
      <c r="U16" s="618"/>
      <c r="V16" s="618"/>
      <c r="W16" s="618"/>
      <c r="X16" s="598" t="str">
        <f>IF(palivo="","",palivo)</f>
        <v>BA 95 Super</v>
      </c>
      <c r="Y16" s="598"/>
      <c r="Z16" s="598"/>
      <c r="AA16" s="598"/>
      <c r="AB16" s="150"/>
      <c r="AC16" s="130"/>
      <c r="AD16" s="268">
        <v>1</v>
      </c>
      <c r="AF16" s="151" t="s">
        <v>311</v>
      </c>
      <c r="AG16" s="43"/>
      <c r="AH16" s="132" t="s">
        <v>349</v>
      </c>
      <c r="AI16" s="280">
        <v>29</v>
      </c>
      <c r="AJ16" s="280">
        <v>33.1</v>
      </c>
      <c r="AK16" s="147">
        <v>31.1</v>
      </c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</row>
    <row r="17" spans="1:78" ht="18" customHeight="1">
      <c r="A17" s="130"/>
      <c r="B17" s="543" t="s">
        <v>461</v>
      </c>
      <c r="C17" s="543"/>
      <c r="D17" s="543"/>
      <c r="E17" s="543"/>
      <c r="F17" s="543"/>
      <c r="G17" s="543"/>
      <c r="H17" s="543"/>
      <c r="I17" s="543"/>
      <c r="J17" s="543"/>
      <c r="K17" s="543"/>
      <c r="L17" s="543"/>
      <c r="M17" s="543"/>
      <c r="N17" s="616">
        <f>IF((norm_spotr)=0,"",norm_spotr)</f>
      </c>
      <c r="O17" s="616"/>
      <c r="P17" s="616"/>
      <c r="Q17" s="616"/>
      <c r="R17" s="616"/>
      <c r="S17" s="616"/>
      <c r="T17" s="616"/>
      <c r="U17" s="616"/>
      <c r="V17" s="616"/>
      <c r="W17" s="616"/>
      <c r="X17" s="616"/>
      <c r="Y17" s="616"/>
      <c r="Z17" s="616"/>
      <c r="AA17" s="616"/>
      <c r="AB17" s="152"/>
      <c r="AC17" s="130"/>
      <c r="AD17" s="268"/>
      <c r="AF17" s="153" t="s">
        <v>291</v>
      </c>
      <c r="AG17" s="48"/>
      <c r="AH17" s="132" t="s">
        <v>350</v>
      </c>
      <c r="AI17" s="280">
        <v>28.5</v>
      </c>
      <c r="AJ17" s="280">
        <v>31.2</v>
      </c>
      <c r="AK17" s="147">
        <v>28.1</v>
      </c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</row>
    <row r="18" spans="1:78" ht="18" customHeight="1">
      <c r="A18" s="130"/>
      <c r="B18" s="543" t="s">
        <v>289</v>
      </c>
      <c r="C18" s="543"/>
      <c r="D18" s="543"/>
      <c r="E18" s="543"/>
      <c r="F18" s="617">
        <f>IF(SPZ="","",SPZ)</f>
      </c>
      <c r="G18" s="617"/>
      <c r="H18" s="617"/>
      <c r="I18" s="617"/>
      <c r="J18" s="617"/>
      <c r="K18" s="617"/>
      <c r="L18" s="617"/>
      <c r="M18" s="617"/>
      <c r="N18" s="617"/>
      <c r="O18" s="617"/>
      <c r="P18" s="617"/>
      <c r="Q18" s="617"/>
      <c r="R18" s="617"/>
      <c r="S18" s="617"/>
      <c r="T18" s="617"/>
      <c r="U18" s="617"/>
      <c r="V18" s="617"/>
      <c r="W18" s="617"/>
      <c r="X18" s="617"/>
      <c r="Y18" s="617"/>
      <c r="Z18" s="617"/>
      <c r="AA18" s="617"/>
      <c r="AB18" s="154"/>
      <c r="AC18" s="130"/>
      <c r="AD18" s="269" t="s">
        <v>453</v>
      </c>
      <c r="AE18" s="155"/>
      <c r="AF18" s="156" t="s">
        <v>312</v>
      </c>
      <c r="AG18" s="43"/>
      <c r="AH18" s="157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</row>
    <row r="19" spans="1:78" ht="18" customHeight="1">
      <c r="A19" s="130"/>
      <c r="B19" s="543" t="s">
        <v>290</v>
      </c>
      <c r="C19" s="543"/>
      <c r="D19" s="543"/>
      <c r="E19" s="543"/>
      <c r="F19" s="543"/>
      <c r="G19" s="543"/>
      <c r="H19" s="543"/>
      <c r="I19" s="543"/>
      <c r="J19" s="595">
        <f>IF(pojCS="","",pojCS)</f>
      </c>
      <c r="K19" s="595"/>
      <c r="L19" s="595"/>
      <c r="M19" s="595"/>
      <c r="N19" s="595"/>
      <c r="O19" s="595"/>
      <c r="P19" s="595"/>
      <c r="Q19" s="595"/>
      <c r="R19" s="596" t="s">
        <v>291</v>
      </c>
      <c r="S19" s="596"/>
      <c r="T19" s="596"/>
      <c r="U19" s="596"/>
      <c r="V19" s="544">
        <f>IF(CSdo="","",CSdo)</f>
      </c>
      <c r="W19" s="545"/>
      <c r="X19" s="545"/>
      <c r="Y19" s="545"/>
      <c r="Z19" s="545"/>
      <c r="AA19" s="545"/>
      <c r="AB19" s="136"/>
      <c r="AC19" s="130"/>
      <c r="AD19" s="269" t="s">
        <v>454</v>
      </c>
      <c r="AE19" s="155"/>
      <c r="AF19" s="159" t="s">
        <v>313</v>
      </c>
      <c r="AG19" s="48"/>
      <c r="AH19" s="157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</row>
    <row r="20" spans="1:78" ht="18" customHeight="1" thickBot="1">
      <c r="A20" s="130"/>
      <c r="B20" s="543" t="s">
        <v>292</v>
      </c>
      <c r="C20" s="543"/>
      <c r="D20" s="543"/>
      <c r="E20" s="543"/>
      <c r="F20" s="543"/>
      <c r="G20" s="543"/>
      <c r="H20" s="543"/>
      <c r="I20" s="543"/>
      <c r="J20" s="595">
        <f>IF(pojEU="","",pojEU)</f>
      </c>
      <c r="K20" s="595"/>
      <c r="L20" s="595"/>
      <c r="M20" s="595"/>
      <c r="N20" s="595"/>
      <c r="O20" s="595"/>
      <c r="P20" s="595"/>
      <c r="Q20" s="595"/>
      <c r="R20" s="597" t="s">
        <v>291</v>
      </c>
      <c r="S20" s="597"/>
      <c r="T20" s="597"/>
      <c r="U20" s="597"/>
      <c r="V20" s="544">
        <f>IF(EUdo="","",EUdo)</f>
      </c>
      <c r="W20" s="595"/>
      <c r="X20" s="595"/>
      <c r="Y20" s="595"/>
      <c r="Z20" s="595"/>
      <c r="AA20" s="595"/>
      <c r="AB20" s="136"/>
      <c r="AC20" s="130"/>
      <c r="AD20" s="268">
        <v>1</v>
      </c>
      <c r="AF20" s="160" t="s">
        <v>315</v>
      </c>
      <c r="AG20" s="47">
        <v>3.9</v>
      </c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</row>
    <row r="21" spans="1:78" ht="18" customHeight="1">
      <c r="A21" s="130"/>
      <c r="B21" s="543" t="s">
        <v>293</v>
      </c>
      <c r="C21" s="543"/>
      <c r="D21" s="543"/>
      <c r="E21" s="543"/>
      <c r="F21" s="543"/>
      <c r="G21" s="572">
        <f>IF(Spolucest="","",Spolucest)</f>
      </c>
      <c r="H21" s="572"/>
      <c r="I21" s="572"/>
      <c r="J21" s="572"/>
      <c r="K21" s="572"/>
      <c r="L21" s="572"/>
      <c r="M21" s="572"/>
      <c r="N21" s="572"/>
      <c r="O21" s="572"/>
      <c r="P21" s="572"/>
      <c r="Q21" s="572"/>
      <c r="R21" s="572"/>
      <c r="S21" s="572"/>
      <c r="T21" s="572"/>
      <c r="U21" s="572"/>
      <c r="V21" s="572"/>
      <c r="W21" s="572"/>
      <c r="X21" s="572"/>
      <c r="Y21" s="572"/>
      <c r="Z21" s="572"/>
      <c r="AA21" s="572"/>
      <c r="AB21" s="145"/>
      <c r="AC21" s="130"/>
      <c r="AD21" s="268"/>
      <c r="AF21" s="638"/>
      <c r="AG21" s="638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</row>
    <row r="22" spans="1:78" ht="18" customHeight="1">
      <c r="A22" s="130"/>
      <c r="B22" s="543" t="s">
        <v>294</v>
      </c>
      <c r="C22" s="543"/>
      <c r="D22" s="543"/>
      <c r="E22" s="543"/>
      <c r="F22" s="543"/>
      <c r="G22" s="543"/>
      <c r="H22" s="543"/>
      <c r="I22" s="543"/>
      <c r="J22" s="532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32"/>
      <c r="X22" s="532"/>
      <c r="Y22" s="532"/>
      <c r="Z22" s="532"/>
      <c r="AA22" s="532"/>
      <c r="AB22" s="145"/>
      <c r="AC22" s="130"/>
      <c r="AD22" s="131"/>
      <c r="AF22" s="614"/>
      <c r="AG22" s="614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</row>
    <row r="23" spans="1:78" ht="15" customHeight="1">
      <c r="A23" s="130"/>
      <c r="B23" s="573"/>
      <c r="C23" s="573"/>
      <c r="D23" s="573"/>
      <c r="E23" s="573"/>
      <c r="F23" s="573"/>
      <c r="G23" s="573"/>
      <c r="H23" s="573"/>
      <c r="I23" s="573"/>
      <c r="J23" s="615"/>
      <c r="K23" s="615"/>
      <c r="L23" s="615"/>
      <c r="M23" s="615"/>
      <c r="N23" s="615"/>
      <c r="O23" s="615"/>
      <c r="P23" s="615"/>
      <c r="Q23" s="615"/>
      <c r="R23" s="615"/>
      <c r="S23" s="615"/>
      <c r="T23" s="615"/>
      <c r="U23" s="615"/>
      <c r="V23" s="615"/>
      <c r="W23" s="615"/>
      <c r="X23" s="615"/>
      <c r="Y23" s="615"/>
      <c r="Z23" s="615"/>
      <c r="AA23" s="615"/>
      <c r="AB23" s="150"/>
      <c r="AC23" s="130"/>
      <c r="AD23" s="131"/>
      <c r="AF23" s="625"/>
      <c r="AG23" s="626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</row>
    <row r="24" spans="1:78" ht="30" customHeight="1">
      <c r="A24" s="130"/>
      <c r="B24" s="546" t="s">
        <v>295</v>
      </c>
      <c r="C24" s="546"/>
      <c r="D24" s="546"/>
      <c r="E24" s="546"/>
      <c r="F24" s="546"/>
      <c r="G24" s="546"/>
      <c r="H24" s="546"/>
      <c r="I24" s="546"/>
      <c r="J24" s="546"/>
      <c r="K24" s="546"/>
      <c r="L24" s="546"/>
      <c r="M24" s="546"/>
      <c r="N24" s="546"/>
      <c r="O24" s="546"/>
      <c r="P24" s="546"/>
      <c r="Q24" s="546"/>
      <c r="R24" s="546"/>
      <c r="S24" s="546"/>
      <c r="T24" s="546"/>
      <c r="U24" s="546"/>
      <c r="V24" s="546"/>
      <c r="W24" s="546"/>
      <c r="X24" s="546"/>
      <c r="Y24" s="546"/>
      <c r="Z24" s="546"/>
      <c r="AA24" s="546"/>
      <c r="AB24" s="161"/>
      <c r="AC24" s="130"/>
      <c r="AD24" s="131"/>
      <c r="AF24" s="587"/>
      <c r="AG24" s="587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</row>
    <row r="25" spans="1:78" ht="37.5" customHeight="1">
      <c r="A25" s="130"/>
      <c r="B25" s="588" t="s">
        <v>459</v>
      </c>
      <c r="C25" s="588"/>
      <c r="D25" s="588"/>
      <c r="E25" s="588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161"/>
      <c r="AC25" s="130"/>
      <c r="AD25" s="131"/>
      <c r="AF25" s="587"/>
      <c r="AG25" s="587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</row>
    <row r="26" spans="1:78" ht="17.25" customHeight="1">
      <c r="A26" s="130"/>
      <c r="B26" s="543" t="str">
        <f>CONCATENATE("Dále prohlašuji, že silniční daň z vozidla použitého k pracovní cestě ",INDEX($AD$14:$AD$15,$AD$16)," zaplacena")</f>
        <v>Dále prohlašuji, že silniční daň z vozidla použitého k pracovní cestě nebyla zaplacena</v>
      </c>
      <c r="C26" s="543"/>
      <c r="D26" s="543"/>
      <c r="E26" s="543"/>
      <c r="F26" s="543"/>
      <c r="G26" s="543"/>
      <c r="H26" s="543"/>
      <c r="I26" s="543"/>
      <c r="J26" s="543"/>
      <c r="K26" s="543"/>
      <c r="L26" s="543"/>
      <c r="M26" s="543"/>
      <c r="N26" s="543"/>
      <c r="O26" s="543"/>
      <c r="P26" s="543"/>
      <c r="Q26" s="543"/>
      <c r="R26" s="543"/>
      <c r="S26" s="543"/>
      <c r="T26" s="543"/>
      <c r="U26" s="543"/>
      <c r="V26" s="543"/>
      <c r="W26" s="543"/>
      <c r="X26" s="543"/>
      <c r="Y26" s="543"/>
      <c r="Z26" s="543"/>
      <c r="AA26" s="543"/>
      <c r="AB26" s="162"/>
      <c r="AC26" s="163" t="s">
        <v>296</v>
      </c>
      <c r="AD26" s="131"/>
      <c r="AF26" s="587"/>
      <c r="AG26" s="587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</row>
    <row r="27" spans="1:78" ht="23.25" customHeight="1">
      <c r="A27" s="130"/>
      <c r="B27" s="574" t="s">
        <v>297</v>
      </c>
      <c r="C27" s="574"/>
      <c r="D27" s="574"/>
      <c r="E27" s="570"/>
      <c r="F27" s="570"/>
      <c r="G27" s="570"/>
      <c r="H27" s="570"/>
      <c r="I27" s="570"/>
      <c r="J27" s="587"/>
      <c r="K27" s="587"/>
      <c r="L27" s="587"/>
      <c r="M27" s="593" t="s">
        <v>298</v>
      </c>
      <c r="N27" s="593"/>
      <c r="O27" s="593"/>
      <c r="P27" s="593"/>
      <c r="Q27" s="593"/>
      <c r="R27" s="535"/>
      <c r="S27" s="535"/>
      <c r="T27" s="535"/>
      <c r="U27" s="535"/>
      <c r="V27" s="535"/>
      <c r="W27" s="535"/>
      <c r="X27" s="535"/>
      <c r="Y27" s="535"/>
      <c r="Z27" s="535"/>
      <c r="AA27" s="535"/>
      <c r="AB27" s="164"/>
      <c r="AC27" s="163"/>
      <c r="AD27" s="131"/>
      <c r="AF27" s="587"/>
      <c r="AG27" s="587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2"/>
      <c r="BW27" s="132"/>
      <c r="BX27" s="132"/>
      <c r="BY27" s="132"/>
      <c r="BZ27" s="132"/>
    </row>
    <row r="28" spans="1:78" ht="14.25" customHeight="1">
      <c r="A28" s="130"/>
      <c r="B28" s="594"/>
      <c r="C28" s="594"/>
      <c r="D28" s="594"/>
      <c r="E28" s="594"/>
      <c r="F28" s="594"/>
      <c r="G28" s="594"/>
      <c r="H28" s="594"/>
      <c r="I28" s="594"/>
      <c r="J28" s="594"/>
      <c r="K28" s="594"/>
      <c r="L28" s="594"/>
      <c r="M28" s="594"/>
      <c r="N28" s="594"/>
      <c r="O28" s="594"/>
      <c r="P28" s="594"/>
      <c r="Q28" s="594"/>
      <c r="R28" s="594"/>
      <c r="S28" s="594"/>
      <c r="T28" s="594"/>
      <c r="U28" s="594"/>
      <c r="V28" s="594"/>
      <c r="W28" s="594"/>
      <c r="X28" s="594"/>
      <c r="Y28" s="594"/>
      <c r="Z28" s="594"/>
      <c r="AA28" s="594"/>
      <c r="AB28" s="145"/>
      <c r="AC28" s="130"/>
      <c r="AD28" s="131"/>
      <c r="AF28" s="587"/>
      <c r="AG28" s="587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</row>
    <row r="29" spans="1:78" ht="14.25" customHeight="1">
      <c r="A29" s="130"/>
      <c r="B29" s="571"/>
      <c r="C29" s="571"/>
      <c r="D29" s="571"/>
      <c r="E29" s="571"/>
      <c r="F29" s="571"/>
      <c r="G29" s="571"/>
      <c r="H29" s="571"/>
      <c r="I29" s="571"/>
      <c r="J29" s="571"/>
      <c r="K29" s="571"/>
      <c r="L29" s="571"/>
      <c r="M29" s="571"/>
      <c r="N29" s="571"/>
      <c r="O29" s="571"/>
      <c r="P29" s="571"/>
      <c r="Q29" s="571"/>
      <c r="R29" s="571"/>
      <c r="S29" s="571"/>
      <c r="T29" s="571"/>
      <c r="U29" s="571"/>
      <c r="V29" s="571"/>
      <c r="W29" s="571"/>
      <c r="X29" s="571"/>
      <c r="Y29" s="571"/>
      <c r="Z29" s="571"/>
      <c r="AA29" s="571"/>
      <c r="AB29" s="165"/>
      <c r="AC29" s="130"/>
      <c r="AD29" s="131"/>
      <c r="AF29" s="613"/>
      <c r="AG29" s="613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</row>
    <row r="30" spans="1:78" ht="11.25">
      <c r="A30" s="130"/>
      <c r="B30" s="588" t="s">
        <v>299</v>
      </c>
      <c r="C30" s="588"/>
      <c r="D30" s="588"/>
      <c r="E30" s="588"/>
      <c r="F30" s="588"/>
      <c r="G30" s="588"/>
      <c r="H30" s="588"/>
      <c r="I30" s="588"/>
      <c r="J30" s="588"/>
      <c r="K30" s="588"/>
      <c r="L30" s="588"/>
      <c r="M30" s="588"/>
      <c r="N30" s="588"/>
      <c r="O30" s="588"/>
      <c r="P30" s="588"/>
      <c r="Q30" s="588"/>
      <c r="R30" s="588"/>
      <c r="S30" s="588"/>
      <c r="T30" s="588"/>
      <c r="U30" s="588"/>
      <c r="V30" s="588"/>
      <c r="W30" s="588"/>
      <c r="X30" s="588"/>
      <c r="Y30" s="588"/>
      <c r="Z30" s="588"/>
      <c r="AA30" s="588"/>
      <c r="AB30" s="165"/>
      <c r="AC30" s="130"/>
      <c r="AD30" s="131"/>
      <c r="AF30" s="587"/>
      <c r="AG30" s="587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</row>
    <row r="31" spans="1:78" ht="15" customHeight="1">
      <c r="A31" s="130"/>
      <c r="B31" s="569" t="s">
        <v>300</v>
      </c>
      <c r="C31" s="569"/>
      <c r="D31" s="569"/>
      <c r="E31" s="569"/>
      <c r="F31" s="569"/>
      <c r="G31" s="569"/>
      <c r="H31" s="528"/>
      <c r="I31" s="528"/>
      <c r="J31" s="528"/>
      <c r="K31" s="528"/>
      <c r="L31" s="528"/>
      <c r="M31" s="528"/>
      <c r="N31" s="587"/>
      <c r="O31" s="587"/>
      <c r="P31" s="587"/>
      <c r="Q31" s="587"/>
      <c r="R31" s="587"/>
      <c r="S31" s="587"/>
      <c r="T31" s="587"/>
      <c r="U31" s="587"/>
      <c r="V31" s="587"/>
      <c r="W31" s="587"/>
      <c r="X31" s="587"/>
      <c r="Y31" s="587"/>
      <c r="Z31" s="587"/>
      <c r="AA31" s="587"/>
      <c r="AB31" s="144"/>
      <c r="AC31" s="130"/>
      <c r="AD31" s="131"/>
      <c r="AF31" s="613"/>
      <c r="AG31" s="613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</row>
    <row r="32" spans="1:78" ht="15" customHeight="1" thickBot="1">
      <c r="A32" s="130"/>
      <c r="B32" s="591"/>
      <c r="C32" s="591"/>
      <c r="D32" s="591"/>
      <c r="E32" s="591"/>
      <c r="F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130"/>
      <c r="AC32" s="130"/>
      <c r="AD32" s="131"/>
      <c r="AF32" s="613"/>
      <c r="AG32" s="613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</row>
    <row r="33" spans="1:78" ht="15" customHeight="1" thickBot="1">
      <c r="A33" s="130"/>
      <c r="B33" s="589"/>
      <c r="C33" s="589"/>
      <c r="D33" s="589"/>
      <c r="E33" s="589"/>
      <c r="F33" s="589"/>
      <c r="G33" s="589"/>
      <c r="H33" s="589"/>
      <c r="I33" s="590"/>
      <c r="J33" s="584" t="s">
        <v>34</v>
      </c>
      <c r="K33" s="585"/>
      <c r="L33" s="592" t="s">
        <v>24</v>
      </c>
      <c r="M33" s="592"/>
      <c r="N33" s="592"/>
      <c r="O33" s="592"/>
      <c r="P33" s="531"/>
      <c r="Q33" s="531"/>
      <c r="R33" s="531"/>
      <c r="S33" s="531"/>
      <c r="T33" s="531"/>
      <c r="U33" s="531"/>
      <c r="V33" s="531"/>
      <c r="W33" s="531"/>
      <c r="X33" s="551"/>
      <c r="Y33" s="552"/>
      <c r="Z33" s="552"/>
      <c r="AA33" s="553"/>
      <c r="AB33" s="165"/>
      <c r="AC33" s="130"/>
      <c r="AD33" s="131"/>
      <c r="AF33" s="619"/>
      <c r="AG33" s="619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</row>
    <row r="34" spans="1:78" s="171" customFormat="1" ht="17.25" customHeight="1">
      <c r="A34" s="166"/>
      <c r="B34" s="167" t="s">
        <v>301</v>
      </c>
      <c r="C34" s="549" t="s">
        <v>302</v>
      </c>
      <c r="D34" s="549"/>
      <c r="E34" s="549"/>
      <c r="F34" s="549"/>
      <c r="G34" s="549"/>
      <c r="H34" s="549"/>
      <c r="I34" s="549"/>
      <c r="J34" s="549"/>
      <c r="K34" s="550"/>
      <c r="L34" s="557"/>
      <c r="M34" s="557"/>
      <c r="N34" s="557"/>
      <c r="O34" s="557"/>
      <c r="P34" s="557"/>
      <c r="Q34" s="557"/>
      <c r="R34" s="557"/>
      <c r="S34" s="557"/>
      <c r="T34" s="557"/>
      <c r="U34" s="557"/>
      <c r="V34" s="557"/>
      <c r="W34" s="557"/>
      <c r="X34" s="557"/>
      <c r="Y34" s="557"/>
      <c r="Z34" s="557"/>
      <c r="AA34" s="564"/>
      <c r="AB34" s="168"/>
      <c r="AC34" s="166"/>
      <c r="AD34" s="169"/>
      <c r="AE34" s="170"/>
      <c r="AF34" s="619"/>
      <c r="AG34" s="619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0"/>
      <c r="BM34" s="170"/>
      <c r="BN34" s="170"/>
      <c r="BO34" s="170"/>
      <c r="BP34" s="170"/>
      <c r="BQ34" s="170"/>
      <c r="BR34" s="170"/>
      <c r="BS34" s="170"/>
      <c r="BT34" s="170"/>
      <c r="BU34" s="170"/>
      <c r="BV34" s="170"/>
      <c r="BW34" s="170"/>
      <c r="BX34" s="170"/>
      <c r="BY34" s="170"/>
      <c r="BZ34" s="170"/>
    </row>
    <row r="35" spans="1:78" s="171" customFormat="1" ht="17.25" customHeight="1">
      <c r="A35" s="166"/>
      <c r="B35" s="172" t="s">
        <v>303</v>
      </c>
      <c r="C35" s="529" t="s">
        <v>304</v>
      </c>
      <c r="D35" s="529"/>
      <c r="E35" s="529"/>
      <c r="F35" s="529"/>
      <c r="G35" s="529"/>
      <c r="H35" s="529"/>
      <c r="I35" s="529"/>
      <c r="J35" s="529"/>
      <c r="K35" s="530"/>
      <c r="L35" s="558">
        <f>IF(L34=0,0,$N$17)</f>
        <v>0</v>
      </c>
      <c r="M35" s="558"/>
      <c r="N35" s="558"/>
      <c r="O35" s="558"/>
      <c r="P35" s="565">
        <f>IF(P34=0,"",$N$17)</f>
      </c>
      <c r="Q35" s="565"/>
      <c r="R35" s="565"/>
      <c r="S35" s="565"/>
      <c r="T35" s="565">
        <f>IF(T34=0,"",$N$17)</f>
      </c>
      <c r="U35" s="565"/>
      <c r="V35" s="565"/>
      <c r="W35" s="565"/>
      <c r="X35" s="565">
        <f>IF(X34=0,"",$N$17)</f>
      </c>
      <c r="Y35" s="565"/>
      <c r="Z35" s="565"/>
      <c r="AA35" s="566"/>
      <c r="AB35" s="168"/>
      <c r="AC35" s="166"/>
      <c r="AD35" s="169"/>
      <c r="AE35" s="170"/>
      <c r="AF35" s="619"/>
      <c r="AG35" s="619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70"/>
      <c r="BK35" s="170"/>
      <c r="BL35" s="170"/>
      <c r="BM35" s="170"/>
      <c r="BN35" s="170"/>
      <c r="BO35" s="170"/>
      <c r="BP35" s="170"/>
      <c r="BQ35" s="170"/>
      <c r="BR35" s="170"/>
      <c r="BS35" s="170"/>
      <c r="BT35" s="170"/>
      <c r="BU35" s="170"/>
      <c r="BV35" s="170"/>
      <c r="BW35" s="170"/>
      <c r="BX35" s="170"/>
      <c r="BY35" s="170"/>
      <c r="BZ35" s="170"/>
    </row>
    <row r="36" spans="1:78" s="171" customFormat="1" ht="17.25" customHeight="1">
      <c r="A36" s="166"/>
      <c r="B36" s="172" t="s">
        <v>305</v>
      </c>
      <c r="C36" s="529" t="s">
        <v>306</v>
      </c>
      <c r="D36" s="529"/>
      <c r="E36" s="529"/>
      <c r="F36" s="529"/>
      <c r="G36" s="529"/>
      <c r="H36" s="529"/>
      <c r="I36" s="529"/>
      <c r="J36" s="529"/>
      <c r="K36" s="530"/>
      <c r="L36" s="586"/>
      <c r="M36" s="586"/>
      <c r="N36" s="586"/>
      <c r="O36" s="586"/>
      <c r="P36" s="527"/>
      <c r="Q36" s="527"/>
      <c r="R36" s="527"/>
      <c r="S36" s="527"/>
      <c r="T36" s="562"/>
      <c r="U36" s="562"/>
      <c r="V36" s="562"/>
      <c r="W36" s="562"/>
      <c r="X36" s="562"/>
      <c r="Y36" s="562"/>
      <c r="Z36" s="562"/>
      <c r="AA36" s="563"/>
      <c r="AB36" s="168"/>
      <c r="AC36" s="166"/>
      <c r="AD36" s="169"/>
      <c r="AE36" s="170"/>
      <c r="AF36" s="619"/>
      <c r="AG36" s="619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  <c r="BP36" s="170"/>
      <c r="BQ36" s="170"/>
      <c r="BR36" s="170"/>
      <c r="BS36" s="170"/>
      <c r="BT36" s="170"/>
      <c r="BU36" s="170"/>
      <c r="BV36" s="170"/>
      <c r="BW36" s="170"/>
      <c r="BX36" s="170"/>
      <c r="BY36" s="170"/>
      <c r="BZ36" s="170"/>
    </row>
    <row r="37" spans="1:78" s="171" customFormat="1" ht="17.25" customHeight="1">
      <c r="A37" s="166"/>
      <c r="B37" s="173" t="s">
        <v>307</v>
      </c>
      <c r="C37" s="547" t="s">
        <v>316</v>
      </c>
      <c r="D37" s="547"/>
      <c r="E37" s="547"/>
      <c r="F37" s="547"/>
      <c r="G37" s="547"/>
      <c r="H37" s="547"/>
      <c r="I37" s="547"/>
      <c r="J37" s="547"/>
      <c r="K37" s="548"/>
      <c r="L37" s="539">
        <f>IF($AD$20=1,IF(ISERR(ROUND(L34*L35*L36/100,1)),0,ROUND(L34*L35*L36/100,1)),0)</f>
        <v>0</v>
      </c>
      <c r="M37" s="540"/>
      <c r="N37" s="540"/>
      <c r="O37" s="541"/>
      <c r="P37" s="536">
        <f>IF($AD$20=1,IF(ISERR(ROUND(P34*P35*P36/100,1)),"",CONCATENATE(ROUND(P34*P35*P36/100,2)," ",P33)),"")</f>
      </c>
      <c r="Q37" s="537"/>
      <c r="R37" s="537"/>
      <c r="S37" s="538"/>
      <c r="T37" s="536">
        <f>IF($AD$20=1,IF(ISERR(ROUND(T34*T35*T36/100,1)),"",CONCATENATE(ROUND(T34*T35*T36/100,2)," ",T33)),"")</f>
      </c>
      <c r="U37" s="537"/>
      <c r="V37" s="537"/>
      <c r="W37" s="538"/>
      <c r="X37" s="536">
        <f>IF($AD$20=1,IF(ISERR(ROUND(X34*X35*X36/100,1)),"",CONCATENATE(ROUND(X34*X35*X36/100,2)," ",X33)),"")</f>
      </c>
      <c r="Y37" s="537"/>
      <c r="Z37" s="537"/>
      <c r="AA37" s="583"/>
      <c r="AB37" s="168"/>
      <c r="AC37" s="166"/>
      <c r="AD37" s="169"/>
      <c r="AE37" s="170"/>
      <c r="AF37" s="619"/>
      <c r="AG37" s="619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0"/>
      <c r="BW37" s="170"/>
      <c r="BX37" s="170"/>
      <c r="BY37" s="170"/>
      <c r="BZ37" s="170"/>
    </row>
    <row r="38" spans="1:78" s="171" customFormat="1" ht="17.25" customHeight="1" thickBot="1">
      <c r="A38" s="166"/>
      <c r="B38" s="174" t="s">
        <v>319</v>
      </c>
      <c r="C38" s="580" t="s">
        <v>318</v>
      </c>
      <c r="D38" s="581"/>
      <c r="E38" s="581"/>
      <c r="F38" s="581"/>
      <c r="G38" s="581"/>
      <c r="H38" s="581"/>
      <c r="I38" s="581"/>
      <c r="J38" s="581"/>
      <c r="K38" s="582"/>
      <c r="L38" s="559">
        <f>IF(AD20=1,SUM(L34:AA34)*sazba_za_km,0)</f>
        <v>0</v>
      </c>
      <c r="M38" s="560"/>
      <c r="N38" s="560"/>
      <c r="O38" s="561"/>
      <c r="P38" s="577"/>
      <c r="Q38" s="578"/>
      <c r="R38" s="578"/>
      <c r="S38" s="578"/>
      <c r="T38" s="578"/>
      <c r="U38" s="578"/>
      <c r="V38" s="578"/>
      <c r="W38" s="578"/>
      <c r="X38" s="578"/>
      <c r="Y38" s="578"/>
      <c r="Z38" s="578"/>
      <c r="AA38" s="579"/>
      <c r="AB38" s="175"/>
      <c r="AC38" s="166"/>
      <c r="AD38" s="169"/>
      <c r="AE38" s="170"/>
      <c r="AF38" s="619"/>
      <c r="AG38" s="619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0"/>
      <c r="BQ38" s="170"/>
      <c r="BR38" s="170"/>
      <c r="BS38" s="170"/>
      <c r="BT38" s="170"/>
      <c r="BU38" s="170"/>
      <c r="BV38" s="170"/>
      <c r="BW38" s="170"/>
      <c r="BX38" s="170"/>
      <c r="BY38" s="170"/>
      <c r="BZ38" s="170"/>
    </row>
    <row r="39" spans="1:78" s="171" customFormat="1" ht="17.25" customHeight="1" thickBot="1">
      <c r="A39" s="166"/>
      <c r="B39" s="176" t="s">
        <v>320</v>
      </c>
      <c r="C39" s="575" t="s">
        <v>317</v>
      </c>
      <c r="D39" s="576"/>
      <c r="E39" s="576"/>
      <c r="F39" s="576"/>
      <c r="G39" s="576"/>
      <c r="H39" s="576"/>
      <c r="I39" s="576"/>
      <c r="J39" s="576"/>
      <c r="K39" s="576"/>
      <c r="L39" s="556">
        <f>IF($AD$20=1,IF(ISERR(L37+L38),0,ROUND(L37+L38,0)),X9)</f>
        <v>0</v>
      </c>
      <c r="M39" s="556"/>
      <c r="N39" s="556"/>
      <c r="O39" s="556"/>
      <c r="P39" s="554">
        <f>IF($AD$20=1,P37,"")</f>
      </c>
      <c r="Q39" s="555"/>
      <c r="R39" s="555"/>
      <c r="S39" s="555"/>
      <c r="T39" s="554">
        <f>IF($AD$20=1,T37,"")</f>
      </c>
      <c r="U39" s="555"/>
      <c r="V39" s="555"/>
      <c r="W39" s="555"/>
      <c r="X39" s="554">
        <f>IF($AD$20=1,X37,"")</f>
      </c>
      <c r="Y39" s="555"/>
      <c r="Z39" s="555"/>
      <c r="AA39" s="555"/>
      <c r="AB39" s="177"/>
      <c r="AC39" s="166"/>
      <c r="AD39" s="169"/>
      <c r="AE39" s="170"/>
      <c r="AF39" s="619"/>
      <c r="AG39" s="619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  <c r="BS39" s="170"/>
      <c r="BT39" s="170"/>
      <c r="BU39" s="170"/>
      <c r="BV39" s="170"/>
      <c r="BW39" s="170"/>
      <c r="BX39" s="170"/>
      <c r="BY39" s="170"/>
      <c r="BZ39" s="170"/>
    </row>
    <row r="40" spans="1:78" s="171" customFormat="1" ht="19.5" customHeight="1">
      <c r="A40" s="166"/>
      <c r="B40" s="629" t="s">
        <v>325</v>
      </c>
      <c r="C40" s="629"/>
      <c r="D40" s="629"/>
      <c r="E40" s="629"/>
      <c r="F40" s="629"/>
      <c r="G40" s="629"/>
      <c r="H40" s="629"/>
      <c r="I40" s="629"/>
      <c r="J40" s="629"/>
      <c r="K40" s="629"/>
      <c r="L40" s="629"/>
      <c r="M40" s="629"/>
      <c r="N40" s="629"/>
      <c r="O40" s="629"/>
      <c r="P40" s="629"/>
      <c r="Q40" s="629"/>
      <c r="R40" s="629"/>
      <c r="S40" s="629"/>
      <c r="T40" s="629"/>
      <c r="U40" s="629"/>
      <c r="V40" s="629"/>
      <c r="W40" s="629"/>
      <c r="X40" s="629"/>
      <c r="Y40" s="629"/>
      <c r="Z40" s="629"/>
      <c r="AA40" s="629"/>
      <c r="AB40" s="177"/>
      <c r="AC40" s="166"/>
      <c r="AD40" s="169"/>
      <c r="AE40" s="170"/>
      <c r="AF40" s="627"/>
      <c r="AG40" s="627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0"/>
      <c r="BC40" s="170"/>
      <c r="BD40" s="170"/>
      <c r="BE40" s="170"/>
      <c r="BF40" s="170"/>
      <c r="BG40" s="170"/>
      <c r="BH40" s="170"/>
      <c r="BI40" s="170"/>
      <c r="BJ40" s="170"/>
      <c r="BK40" s="170"/>
      <c r="BL40" s="170"/>
      <c r="BM40" s="170"/>
      <c r="BN40" s="170"/>
      <c r="BO40" s="170"/>
      <c r="BP40" s="170"/>
      <c r="BQ40" s="170"/>
      <c r="BR40" s="170"/>
      <c r="BS40" s="170"/>
      <c r="BT40" s="170"/>
      <c r="BU40" s="170"/>
      <c r="BV40" s="170"/>
      <c r="BW40" s="170"/>
      <c r="BX40" s="170"/>
      <c r="BY40" s="170"/>
      <c r="BZ40" s="170"/>
    </row>
    <row r="41" spans="1:78" ht="11.25" customHeight="1">
      <c r="A41" s="130"/>
      <c r="B41" s="628" t="s">
        <v>489</v>
      </c>
      <c r="C41" s="628"/>
      <c r="D41" s="628"/>
      <c r="E41" s="628"/>
      <c r="F41" s="628"/>
      <c r="G41" s="628"/>
      <c r="H41" s="628"/>
      <c r="I41" s="628"/>
      <c r="AB41" s="165"/>
      <c r="AC41" s="130"/>
      <c r="AD41" s="131"/>
      <c r="AF41" s="627"/>
      <c r="AG41" s="627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</row>
    <row r="42" spans="1:78" ht="12.75" customHeight="1">
      <c r="A42" s="130"/>
      <c r="B42" s="634"/>
      <c r="C42" s="634"/>
      <c r="D42" s="634"/>
      <c r="E42" s="634"/>
      <c r="F42" s="634"/>
      <c r="G42" s="634"/>
      <c r="H42" s="634"/>
      <c r="I42" s="634"/>
      <c r="J42" s="634"/>
      <c r="K42" s="634"/>
      <c r="L42" s="634"/>
      <c r="M42" s="634"/>
      <c r="N42" s="634"/>
      <c r="O42" s="634"/>
      <c r="P42" s="634"/>
      <c r="Q42" s="634"/>
      <c r="R42" s="634"/>
      <c r="S42" s="634"/>
      <c r="T42" s="634"/>
      <c r="U42" s="634"/>
      <c r="V42" s="634"/>
      <c r="W42" s="634"/>
      <c r="X42" s="634"/>
      <c r="Y42" s="634"/>
      <c r="Z42" s="634"/>
      <c r="AA42" s="634"/>
      <c r="AB42" s="178"/>
      <c r="AC42" s="130"/>
      <c r="AD42" s="131"/>
      <c r="AF42" s="627"/>
      <c r="AG42" s="627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32"/>
    </row>
    <row r="43" spans="1:78" ht="14.25" customHeight="1">
      <c r="A43" s="130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30"/>
      <c r="AD43" s="131"/>
      <c r="AF43" s="627"/>
      <c r="AG43" s="627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2"/>
      <c r="BW43" s="132"/>
      <c r="BX43" s="132"/>
      <c r="BY43" s="132"/>
      <c r="BZ43" s="132"/>
    </row>
    <row r="44" spans="1:78" ht="16.5" customHeight="1">
      <c r="A44" s="130"/>
      <c r="B44" s="630"/>
      <c r="C44" s="630"/>
      <c r="D44" s="630"/>
      <c r="E44" s="630"/>
      <c r="F44" s="630"/>
      <c r="G44" s="630"/>
      <c r="H44" s="630"/>
      <c r="I44" s="630"/>
      <c r="J44" s="630"/>
      <c r="K44" s="630"/>
      <c r="L44" s="630"/>
      <c r="M44" s="630"/>
      <c r="N44" s="630"/>
      <c r="O44" s="630"/>
      <c r="P44" s="630"/>
      <c r="Q44" s="630"/>
      <c r="R44" s="630"/>
      <c r="S44" s="630"/>
      <c r="T44" s="630"/>
      <c r="U44" s="630"/>
      <c r="V44" s="630"/>
      <c r="W44" s="630"/>
      <c r="X44" s="630"/>
      <c r="Y44" s="630"/>
      <c r="Z44" s="630"/>
      <c r="AA44" s="630"/>
      <c r="AB44" s="178"/>
      <c r="AC44" s="130"/>
      <c r="AD44" s="131"/>
      <c r="AF44" s="627"/>
      <c r="AG44" s="627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2"/>
      <c r="BR44" s="132"/>
      <c r="BS44" s="132"/>
      <c r="BT44" s="132"/>
      <c r="BU44" s="132"/>
      <c r="BV44" s="132"/>
      <c r="BW44" s="132"/>
      <c r="BX44" s="132"/>
      <c r="BY44" s="132"/>
      <c r="BZ44" s="132"/>
    </row>
    <row r="45" spans="1:78" s="171" customFormat="1" ht="24.75" customHeight="1">
      <c r="A45" s="170"/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79"/>
      <c r="AC45" s="170"/>
      <c r="AD45" s="169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W45" s="170"/>
      <c r="AX45" s="170"/>
      <c r="AY45" s="170"/>
      <c r="AZ45" s="170"/>
      <c r="BA45" s="170"/>
      <c r="BB45" s="170"/>
      <c r="BC45" s="170"/>
      <c r="BD45" s="170"/>
      <c r="BE45" s="170"/>
      <c r="BF45" s="170"/>
      <c r="BG45" s="170"/>
      <c r="BH45" s="170"/>
      <c r="BI45" s="170"/>
      <c r="BJ45" s="170"/>
      <c r="BK45" s="170"/>
      <c r="BL45" s="170"/>
      <c r="BM45" s="170"/>
      <c r="BN45" s="170"/>
      <c r="BO45" s="170"/>
      <c r="BP45" s="170"/>
      <c r="BQ45" s="170"/>
      <c r="BR45" s="170"/>
      <c r="BS45" s="170"/>
      <c r="BT45" s="170"/>
      <c r="BU45" s="170"/>
      <c r="BV45" s="170"/>
      <c r="BW45" s="170"/>
      <c r="BX45" s="170"/>
      <c r="BY45" s="170"/>
      <c r="BZ45" s="170"/>
    </row>
    <row r="46" spans="1:78" ht="11.25">
      <c r="A46" s="132"/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1"/>
      <c r="AF46" s="170"/>
      <c r="AG46" s="170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2"/>
      <c r="BU46" s="132"/>
      <c r="BV46" s="132"/>
      <c r="BW46" s="132"/>
      <c r="BX46" s="132"/>
      <c r="BY46" s="132"/>
      <c r="BZ46" s="132"/>
    </row>
    <row r="47" spans="1:78" ht="11.25">
      <c r="A47" s="132"/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1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2"/>
      <c r="BU47" s="132"/>
      <c r="BV47" s="132"/>
      <c r="BW47" s="132"/>
      <c r="BX47" s="132"/>
      <c r="BY47" s="132"/>
      <c r="BZ47" s="132"/>
    </row>
    <row r="48" spans="1:78" ht="11.25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1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Y48" s="132"/>
      <c r="BZ48" s="132"/>
    </row>
    <row r="49" spans="1:78" ht="11.25">
      <c r="A49" s="132"/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1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32"/>
      <c r="BE49" s="132"/>
      <c r="BF49" s="132"/>
      <c r="BG49" s="132"/>
      <c r="BH49" s="132"/>
      <c r="BI49" s="132"/>
      <c r="BJ49" s="132"/>
      <c r="BK49" s="132"/>
      <c r="BL49" s="132"/>
      <c r="BM49" s="132"/>
      <c r="BN49" s="132"/>
      <c r="BO49" s="132"/>
      <c r="BP49" s="132"/>
      <c r="BQ49" s="132"/>
      <c r="BR49" s="132"/>
      <c r="BS49" s="132"/>
      <c r="BT49" s="132"/>
      <c r="BU49" s="132"/>
      <c r="BV49" s="132"/>
      <c r="BW49" s="132"/>
      <c r="BX49" s="132"/>
      <c r="BY49" s="132"/>
      <c r="BZ49" s="132"/>
    </row>
    <row r="50" spans="1:78" ht="11.25">
      <c r="A50" s="132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1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2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2"/>
      <c r="BQ50" s="132"/>
      <c r="BR50" s="132"/>
      <c r="BS50" s="132"/>
      <c r="BT50" s="132"/>
      <c r="BU50" s="132"/>
      <c r="BV50" s="132"/>
      <c r="BW50" s="132"/>
      <c r="BX50" s="132"/>
      <c r="BY50" s="132"/>
      <c r="BZ50" s="132"/>
    </row>
    <row r="51" spans="1:78" ht="11.25">
      <c r="A51" s="132"/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1"/>
      <c r="AF51" s="170"/>
      <c r="AG51" s="170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2"/>
      <c r="BR51" s="132"/>
      <c r="BS51" s="132"/>
      <c r="BT51" s="132"/>
      <c r="BU51" s="132"/>
      <c r="BV51" s="132"/>
      <c r="BW51" s="132"/>
      <c r="BX51" s="132"/>
      <c r="BY51" s="132"/>
      <c r="BZ51" s="132"/>
    </row>
    <row r="52" spans="1:78" ht="11.25">
      <c r="A52" s="132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1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  <c r="BQ52" s="132"/>
      <c r="BR52" s="132"/>
      <c r="BS52" s="132"/>
      <c r="BT52" s="132"/>
      <c r="BU52" s="132"/>
      <c r="BV52" s="132"/>
      <c r="BW52" s="132"/>
      <c r="BX52" s="132"/>
      <c r="BY52" s="132"/>
      <c r="BZ52" s="132"/>
    </row>
    <row r="53" spans="1:78" ht="11.25">
      <c r="A53" s="132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1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2"/>
      <c r="BZ53" s="132"/>
    </row>
    <row r="54" spans="1:78" ht="11.25">
      <c r="A54" s="132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1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2"/>
      <c r="BT54" s="132"/>
      <c r="BU54" s="132"/>
      <c r="BV54" s="132"/>
      <c r="BW54" s="132"/>
      <c r="BX54" s="132"/>
      <c r="BY54" s="132"/>
      <c r="BZ54" s="132"/>
    </row>
    <row r="55" spans="1:78" ht="11.25">
      <c r="A55" s="132"/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1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  <c r="BB55" s="132"/>
      <c r="BC55" s="132"/>
      <c r="BD55" s="132"/>
      <c r="BE55" s="132"/>
      <c r="BF55" s="132"/>
      <c r="BG55" s="132"/>
      <c r="BH55" s="132"/>
      <c r="BI55" s="132"/>
      <c r="BJ55" s="132"/>
      <c r="BK55" s="132"/>
      <c r="BL55" s="132"/>
      <c r="BM55" s="132"/>
      <c r="BN55" s="132"/>
      <c r="BO55" s="132"/>
      <c r="BP55" s="132"/>
      <c r="BQ55" s="132"/>
      <c r="BR55" s="132"/>
      <c r="BS55" s="132"/>
      <c r="BT55" s="132"/>
      <c r="BU55" s="132"/>
      <c r="BV55" s="132"/>
      <c r="BW55" s="132"/>
      <c r="BX55" s="132"/>
      <c r="BY55" s="132"/>
      <c r="BZ55" s="132"/>
    </row>
    <row r="56" spans="1:78" ht="11.25">
      <c r="A56" s="132"/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1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2"/>
      <c r="AZ56" s="132"/>
      <c r="BA56" s="132"/>
      <c r="BB56" s="132"/>
      <c r="BC56" s="132"/>
      <c r="BD56" s="132"/>
      <c r="BE56" s="132"/>
      <c r="BF56" s="132"/>
      <c r="BG56" s="132"/>
      <c r="BH56" s="132"/>
      <c r="BI56" s="132"/>
      <c r="BJ56" s="132"/>
      <c r="BK56" s="132"/>
      <c r="BL56" s="132"/>
      <c r="BM56" s="132"/>
      <c r="BN56" s="132"/>
      <c r="BO56" s="132"/>
      <c r="BP56" s="132"/>
      <c r="BQ56" s="132"/>
      <c r="BR56" s="132"/>
      <c r="BS56" s="132"/>
      <c r="BT56" s="132"/>
      <c r="BU56" s="132"/>
      <c r="BV56" s="132"/>
      <c r="BW56" s="132"/>
      <c r="BX56" s="132"/>
      <c r="BY56" s="132"/>
      <c r="BZ56" s="132"/>
    </row>
    <row r="57" spans="1:78" ht="11.25">
      <c r="A57" s="132"/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1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2"/>
      <c r="BR57" s="132"/>
      <c r="BS57" s="132"/>
      <c r="BT57" s="132"/>
      <c r="BU57" s="132"/>
      <c r="BV57" s="132"/>
      <c r="BW57" s="132"/>
      <c r="BX57" s="132"/>
      <c r="BY57" s="132"/>
      <c r="BZ57" s="132"/>
    </row>
    <row r="58" spans="1:78" ht="11.25">
      <c r="A58" s="132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1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32"/>
      <c r="BD58" s="132"/>
      <c r="BE58" s="132"/>
      <c r="BF58" s="132"/>
      <c r="BG58" s="132"/>
      <c r="BH58" s="132"/>
      <c r="BI58" s="132"/>
      <c r="BJ58" s="132"/>
      <c r="BK58" s="132"/>
      <c r="BL58" s="132"/>
      <c r="BM58" s="132"/>
      <c r="BN58" s="132"/>
      <c r="BO58" s="132"/>
      <c r="BP58" s="132"/>
      <c r="BQ58" s="132"/>
      <c r="BR58" s="132"/>
      <c r="BS58" s="132"/>
      <c r="BT58" s="132"/>
      <c r="BU58" s="132"/>
      <c r="BV58" s="132"/>
      <c r="BW58" s="132"/>
      <c r="BX58" s="132"/>
      <c r="BY58" s="132"/>
      <c r="BZ58" s="132"/>
    </row>
    <row r="59" spans="1:78" ht="11.25">
      <c r="A59" s="132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1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  <c r="AX59" s="132"/>
      <c r="AY59" s="132"/>
      <c r="AZ59" s="132"/>
      <c r="BA59" s="132"/>
      <c r="BB59" s="132"/>
      <c r="BC59" s="132"/>
      <c r="BD59" s="132"/>
      <c r="BE59" s="132"/>
      <c r="BF59" s="132"/>
      <c r="BG59" s="132"/>
      <c r="BH59" s="132"/>
      <c r="BI59" s="132"/>
      <c r="BJ59" s="132"/>
      <c r="BK59" s="132"/>
      <c r="BL59" s="132"/>
      <c r="BM59" s="132"/>
      <c r="BN59" s="132"/>
      <c r="BO59" s="132"/>
      <c r="BP59" s="132"/>
      <c r="BQ59" s="132"/>
      <c r="BR59" s="132"/>
      <c r="BS59" s="132"/>
      <c r="BT59" s="132"/>
      <c r="BU59" s="132"/>
      <c r="BV59" s="132"/>
      <c r="BW59" s="132"/>
      <c r="BX59" s="132"/>
      <c r="BY59" s="132"/>
      <c r="BZ59" s="132"/>
    </row>
    <row r="60" spans="1:78" ht="11.25">
      <c r="A60" s="132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1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/>
      <c r="AR60" s="132"/>
      <c r="AS60" s="132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32"/>
      <c r="BR60" s="132"/>
      <c r="BS60" s="132"/>
      <c r="BT60" s="132"/>
      <c r="BU60" s="132"/>
      <c r="BV60" s="132"/>
      <c r="BW60" s="132"/>
      <c r="BX60" s="132"/>
      <c r="BY60" s="132"/>
      <c r="BZ60" s="132"/>
    </row>
    <row r="61" spans="1:78" ht="11.25">
      <c r="A61" s="132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1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  <c r="BB61" s="132"/>
      <c r="BC61" s="132"/>
      <c r="BD61" s="132"/>
      <c r="BE61" s="132"/>
      <c r="BF61" s="132"/>
      <c r="BG61" s="132"/>
      <c r="BH61" s="132"/>
      <c r="BI61" s="132"/>
      <c r="BJ61" s="132"/>
      <c r="BK61" s="132"/>
      <c r="BL61" s="132"/>
      <c r="BM61" s="132"/>
      <c r="BN61" s="132"/>
      <c r="BO61" s="132"/>
      <c r="BP61" s="132"/>
      <c r="BQ61" s="132"/>
      <c r="BR61" s="132"/>
      <c r="BS61" s="132"/>
      <c r="BT61" s="132"/>
      <c r="BU61" s="132"/>
      <c r="BV61" s="132"/>
      <c r="BW61" s="132"/>
      <c r="BX61" s="132"/>
      <c r="BY61" s="132"/>
      <c r="BZ61" s="132"/>
    </row>
    <row r="62" spans="1:78" ht="11.25">
      <c r="A62" s="132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1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32"/>
      <c r="AZ62" s="132"/>
      <c r="BA62" s="132"/>
      <c r="BB62" s="132"/>
      <c r="BC62" s="132"/>
      <c r="BD62" s="132"/>
      <c r="BE62" s="132"/>
      <c r="BF62" s="132"/>
      <c r="BG62" s="132"/>
      <c r="BH62" s="132"/>
      <c r="BI62" s="132"/>
      <c r="BJ62" s="132"/>
      <c r="BK62" s="132"/>
      <c r="BL62" s="132"/>
      <c r="BM62" s="132"/>
      <c r="BN62" s="132"/>
      <c r="BO62" s="132"/>
      <c r="BP62" s="132"/>
      <c r="BQ62" s="132"/>
      <c r="BR62" s="132"/>
      <c r="BS62" s="132"/>
      <c r="BT62" s="132"/>
      <c r="BU62" s="132"/>
      <c r="BV62" s="132"/>
      <c r="BW62" s="132"/>
      <c r="BX62" s="132"/>
      <c r="BY62" s="132"/>
      <c r="BZ62" s="132"/>
    </row>
    <row r="63" spans="1:78" ht="11.25">
      <c r="A63" s="132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1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  <c r="AV63" s="132"/>
      <c r="AW63" s="132"/>
      <c r="AX63" s="132"/>
      <c r="AY63" s="132"/>
      <c r="AZ63" s="132"/>
      <c r="BA63" s="132"/>
      <c r="BB63" s="132"/>
      <c r="BC63" s="132"/>
      <c r="BD63" s="132"/>
      <c r="BE63" s="132"/>
      <c r="BF63" s="132"/>
      <c r="BG63" s="132"/>
      <c r="BH63" s="132"/>
      <c r="BI63" s="132"/>
      <c r="BJ63" s="132"/>
      <c r="BK63" s="132"/>
      <c r="BL63" s="132"/>
      <c r="BM63" s="132"/>
      <c r="BN63" s="132"/>
      <c r="BO63" s="132"/>
      <c r="BP63" s="132"/>
      <c r="BQ63" s="132"/>
      <c r="BR63" s="132"/>
      <c r="BS63" s="132"/>
      <c r="BT63" s="132"/>
      <c r="BU63" s="132"/>
      <c r="BV63" s="132"/>
      <c r="BW63" s="132"/>
      <c r="BX63" s="132"/>
      <c r="BY63" s="132"/>
      <c r="BZ63" s="132"/>
    </row>
    <row r="64" spans="1:78" ht="11.25">
      <c r="A64" s="132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1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2"/>
      <c r="BC64" s="132"/>
      <c r="BD64" s="132"/>
      <c r="BE64" s="132"/>
      <c r="BF64" s="132"/>
      <c r="BG64" s="132"/>
      <c r="BH64" s="132"/>
      <c r="BI64" s="132"/>
      <c r="BJ64" s="132"/>
      <c r="BK64" s="132"/>
      <c r="BL64" s="132"/>
      <c r="BM64" s="132"/>
      <c r="BN64" s="132"/>
      <c r="BO64" s="132"/>
      <c r="BP64" s="132"/>
      <c r="BQ64" s="132"/>
      <c r="BR64" s="132"/>
      <c r="BS64" s="132"/>
      <c r="BT64" s="132"/>
      <c r="BU64" s="132"/>
      <c r="BV64" s="132"/>
      <c r="BW64" s="132"/>
      <c r="BX64" s="132"/>
      <c r="BY64" s="132"/>
      <c r="BZ64" s="132"/>
    </row>
    <row r="65" spans="1:78" ht="11.25">
      <c r="A65" s="132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1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  <c r="AX65" s="132"/>
      <c r="AY65" s="132"/>
      <c r="AZ65" s="132"/>
      <c r="BA65" s="132"/>
      <c r="BB65" s="132"/>
      <c r="BC65" s="132"/>
      <c r="BD65" s="132"/>
      <c r="BE65" s="132"/>
      <c r="BF65" s="132"/>
      <c r="BG65" s="132"/>
      <c r="BH65" s="132"/>
      <c r="BI65" s="132"/>
      <c r="BJ65" s="132"/>
      <c r="BK65" s="132"/>
      <c r="BL65" s="132"/>
      <c r="BM65" s="132"/>
      <c r="BN65" s="132"/>
      <c r="BO65" s="132"/>
      <c r="BP65" s="132"/>
      <c r="BQ65" s="132"/>
      <c r="BR65" s="132"/>
      <c r="BS65" s="132"/>
      <c r="BT65" s="132"/>
      <c r="BU65" s="132"/>
      <c r="BV65" s="132"/>
      <c r="BW65" s="132"/>
      <c r="BX65" s="132"/>
      <c r="BY65" s="132"/>
      <c r="BZ65" s="132"/>
    </row>
    <row r="66" spans="1:78" ht="11.25">
      <c r="A66" s="132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1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132"/>
      <c r="AQ66" s="132"/>
      <c r="AR66" s="132"/>
      <c r="AS66" s="132"/>
      <c r="AT66" s="132"/>
      <c r="AU66" s="132"/>
      <c r="AV66" s="132"/>
      <c r="AW66" s="132"/>
      <c r="AX66" s="132"/>
      <c r="AY66" s="132"/>
      <c r="AZ66" s="132"/>
      <c r="BA66" s="132"/>
      <c r="BB66" s="132"/>
      <c r="BC66" s="132"/>
      <c r="BD66" s="132"/>
      <c r="BE66" s="132"/>
      <c r="BF66" s="132"/>
      <c r="BG66" s="132"/>
      <c r="BH66" s="132"/>
      <c r="BI66" s="132"/>
      <c r="BJ66" s="132"/>
      <c r="BK66" s="132"/>
      <c r="BL66" s="132"/>
      <c r="BM66" s="132"/>
      <c r="BN66" s="132"/>
      <c r="BO66" s="132"/>
      <c r="BP66" s="132"/>
      <c r="BQ66" s="132"/>
      <c r="BR66" s="132"/>
      <c r="BS66" s="132"/>
      <c r="BT66" s="132"/>
      <c r="BU66" s="132"/>
      <c r="BV66" s="132"/>
      <c r="BW66" s="132"/>
      <c r="BX66" s="132"/>
      <c r="BY66" s="132"/>
      <c r="BZ66" s="132"/>
    </row>
    <row r="67" spans="1:78" ht="11.25">
      <c r="A67" s="132"/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1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W67" s="132"/>
      <c r="AX67" s="132"/>
      <c r="AY67" s="132"/>
      <c r="AZ67" s="132"/>
      <c r="BA67" s="132"/>
      <c r="BB67" s="132"/>
      <c r="BC67" s="132"/>
      <c r="BD67" s="132"/>
      <c r="BE67" s="132"/>
      <c r="BF67" s="132"/>
      <c r="BG67" s="132"/>
      <c r="BH67" s="132"/>
      <c r="BI67" s="132"/>
      <c r="BJ67" s="132"/>
      <c r="BK67" s="132"/>
      <c r="BL67" s="132"/>
      <c r="BM67" s="132"/>
      <c r="BN67" s="132"/>
      <c r="BO67" s="132"/>
      <c r="BP67" s="132"/>
      <c r="BQ67" s="132"/>
      <c r="BR67" s="132"/>
      <c r="BS67" s="132"/>
      <c r="BT67" s="132"/>
      <c r="BU67" s="132"/>
      <c r="BV67" s="132"/>
      <c r="BW67" s="132"/>
      <c r="BX67" s="132"/>
      <c r="BY67" s="132"/>
      <c r="BZ67" s="132"/>
    </row>
    <row r="68" spans="1:78" ht="11.25">
      <c r="A68" s="132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1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I68" s="132"/>
      <c r="BJ68" s="132"/>
      <c r="BK68" s="132"/>
      <c r="BL68" s="132"/>
      <c r="BM68" s="132"/>
      <c r="BN68" s="132"/>
      <c r="BO68" s="132"/>
      <c r="BP68" s="132"/>
      <c r="BQ68" s="132"/>
      <c r="BR68" s="132"/>
      <c r="BS68" s="132"/>
      <c r="BT68" s="132"/>
      <c r="BU68" s="132"/>
      <c r="BV68" s="132"/>
      <c r="BW68" s="132"/>
      <c r="BX68" s="132"/>
      <c r="BY68" s="132"/>
      <c r="BZ68" s="132"/>
    </row>
    <row r="69" spans="1:78" ht="11.25">
      <c r="A69" s="132"/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1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2"/>
      <c r="BB69" s="132"/>
      <c r="BC69" s="132"/>
      <c r="BD69" s="132"/>
      <c r="BE69" s="132"/>
      <c r="BF69" s="132"/>
      <c r="BG69" s="132"/>
      <c r="BH69" s="132"/>
      <c r="BI69" s="132"/>
      <c r="BJ69" s="132"/>
      <c r="BK69" s="132"/>
      <c r="BL69" s="132"/>
      <c r="BM69" s="132"/>
      <c r="BN69" s="132"/>
      <c r="BO69" s="132"/>
      <c r="BP69" s="132"/>
      <c r="BQ69" s="132"/>
      <c r="BR69" s="132"/>
      <c r="BS69" s="132"/>
      <c r="BT69" s="132"/>
      <c r="BU69" s="132"/>
      <c r="BV69" s="132"/>
      <c r="BW69" s="132"/>
      <c r="BX69" s="132"/>
      <c r="BY69" s="132"/>
      <c r="BZ69" s="132"/>
    </row>
    <row r="70" spans="1:78" ht="11.25">
      <c r="A70" s="132"/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1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  <c r="BB70" s="132"/>
      <c r="BC70" s="132"/>
      <c r="BD70" s="132"/>
      <c r="BE70" s="132"/>
      <c r="BF70" s="132"/>
      <c r="BG70" s="132"/>
      <c r="BH70" s="132"/>
      <c r="BI70" s="132"/>
      <c r="BJ70" s="132"/>
      <c r="BK70" s="132"/>
      <c r="BL70" s="132"/>
      <c r="BM70" s="132"/>
      <c r="BN70" s="132"/>
      <c r="BO70" s="132"/>
      <c r="BP70" s="132"/>
      <c r="BQ70" s="132"/>
      <c r="BR70" s="132"/>
      <c r="BS70" s="132"/>
      <c r="BT70" s="132"/>
      <c r="BU70" s="132"/>
      <c r="BV70" s="132"/>
      <c r="BW70" s="132"/>
      <c r="BX70" s="132"/>
      <c r="BY70" s="132"/>
      <c r="BZ70" s="132"/>
    </row>
    <row r="71" spans="1:78" ht="11.25">
      <c r="A71" s="132"/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1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  <c r="BB71" s="132"/>
      <c r="BC71" s="132"/>
      <c r="BD71" s="132"/>
      <c r="BE71" s="132"/>
      <c r="BF71" s="132"/>
      <c r="BG71" s="132"/>
      <c r="BH71" s="132"/>
      <c r="BI71" s="132"/>
      <c r="BJ71" s="132"/>
      <c r="BK71" s="132"/>
      <c r="BL71" s="132"/>
      <c r="BM71" s="132"/>
      <c r="BN71" s="132"/>
      <c r="BO71" s="132"/>
      <c r="BP71" s="132"/>
      <c r="BQ71" s="132"/>
      <c r="BR71" s="132"/>
      <c r="BS71" s="132"/>
      <c r="BT71" s="132"/>
      <c r="BU71" s="132"/>
      <c r="BV71" s="132"/>
      <c r="BW71" s="132"/>
      <c r="BX71" s="132"/>
      <c r="BY71" s="132"/>
      <c r="BZ71" s="132"/>
    </row>
    <row r="72" spans="1:78" ht="11.25">
      <c r="A72" s="132"/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1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  <c r="AT72" s="132"/>
      <c r="AU72" s="132"/>
      <c r="AV72" s="132"/>
      <c r="AW72" s="132"/>
      <c r="AX72" s="132"/>
      <c r="AY72" s="132"/>
      <c r="AZ72" s="132"/>
      <c r="BA72" s="132"/>
      <c r="BB72" s="132"/>
      <c r="BC72" s="132"/>
      <c r="BD72" s="132"/>
      <c r="BE72" s="132"/>
      <c r="BF72" s="132"/>
      <c r="BG72" s="132"/>
      <c r="BH72" s="132"/>
      <c r="BI72" s="132"/>
      <c r="BJ72" s="132"/>
      <c r="BK72" s="132"/>
      <c r="BL72" s="132"/>
      <c r="BM72" s="132"/>
      <c r="BN72" s="132"/>
      <c r="BO72" s="132"/>
      <c r="BP72" s="132"/>
      <c r="BQ72" s="132"/>
      <c r="BR72" s="132"/>
      <c r="BS72" s="132"/>
      <c r="BT72" s="132"/>
      <c r="BU72" s="132"/>
      <c r="BV72" s="132"/>
      <c r="BW72" s="132"/>
      <c r="BX72" s="132"/>
      <c r="BY72" s="132"/>
      <c r="BZ72" s="132"/>
    </row>
    <row r="73" spans="1:78" ht="11.25">
      <c r="A73" s="132"/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1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  <c r="BB73" s="132"/>
      <c r="BC73" s="132"/>
      <c r="BD73" s="132"/>
      <c r="BE73" s="132"/>
      <c r="BF73" s="132"/>
      <c r="BG73" s="132"/>
      <c r="BH73" s="132"/>
      <c r="BI73" s="132"/>
      <c r="BJ73" s="132"/>
      <c r="BK73" s="132"/>
      <c r="BL73" s="132"/>
      <c r="BM73" s="132"/>
      <c r="BN73" s="132"/>
      <c r="BO73" s="132"/>
      <c r="BP73" s="132"/>
      <c r="BQ73" s="132"/>
      <c r="BR73" s="132"/>
      <c r="BS73" s="132"/>
      <c r="BT73" s="132"/>
      <c r="BU73" s="132"/>
      <c r="BV73" s="132"/>
      <c r="BW73" s="132"/>
      <c r="BX73" s="132"/>
      <c r="BY73" s="132"/>
      <c r="BZ73" s="132"/>
    </row>
    <row r="74" spans="1:78" ht="11.25">
      <c r="A74" s="132"/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1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132"/>
      <c r="BB74" s="132"/>
      <c r="BC74" s="132"/>
      <c r="BD74" s="132"/>
      <c r="BE74" s="132"/>
      <c r="BF74" s="132"/>
      <c r="BG74" s="132"/>
      <c r="BH74" s="132"/>
      <c r="BI74" s="132"/>
      <c r="BJ74" s="132"/>
      <c r="BK74" s="132"/>
      <c r="BL74" s="132"/>
      <c r="BM74" s="132"/>
      <c r="BN74" s="132"/>
      <c r="BO74" s="132"/>
      <c r="BP74" s="132"/>
      <c r="BQ74" s="132"/>
      <c r="BR74" s="132"/>
      <c r="BS74" s="132"/>
      <c r="BT74" s="132"/>
      <c r="BU74" s="132"/>
      <c r="BV74" s="132"/>
      <c r="BW74" s="132"/>
      <c r="BX74" s="132"/>
      <c r="BY74" s="132"/>
      <c r="BZ74" s="132"/>
    </row>
    <row r="75" spans="1:78" ht="11.25">
      <c r="A75" s="132"/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1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  <c r="BB75" s="132"/>
      <c r="BC75" s="132"/>
      <c r="BD75" s="132"/>
      <c r="BE75" s="132"/>
      <c r="BF75" s="132"/>
      <c r="BG75" s="132"/>
      <c r="BH75" s="132"/>
      <c r="BI75" s="132"/>
      <c r="BJ75" s="132"/>
      <c r="BK75" s="132"/>
      <c r="BL75" s="132"/>
      <c r="BM75" s="132"/>
      <c r="BN75" s="132"/>
      <c r="BO75" s="132"/>
      <c r="BP75" s="132"/>
      <c r="BQ75" s="132"/>
      <c r="BR75" s="132"/>
      <c r="BS75" s="132"/>
      <c r="BT75" s="132"/>
      <c r="BU75" s="132"/>
      <c r="BV75" s="132"/>
      <c r="BW75" s="132"/>
      <c r="BX75" s="132"/>
      <c r="BY75" s="132"/>
      <c r="BZ75" s="132"/>
    </row>
    <row r="76" spans="1:78" ht="11.25">
      <c r="A76" s="132"/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1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2"/>
      <c r="AV76" s="132"/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2"/>
      <c r="BK76" s="132"/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2"/>
      <c r="BZ76" s="132"/>
    </row>
    <row r="77" spans="1:78" ht="11.25">
      <c r="A77" s="132"/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1"/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  <c r="AP77" s="132"/>
      <c r="AQ77" s="132"/>
      <c r="AR77" s="132"/>
      <c r="AS77" s="132"/>
      <c r="AT77" s="132"/>
      <c r="AU77" s="132"/>
      <c r="AV77" s="132"/>
      <c r="AW77" s="132"/>
      <c r="AX77" s="132"/>
      <c r="AY77" s="132"/>
      <c r="AZ77" s="132"/>
      <c r="BA77" s="132"/>
      <c r="BB77" s="132"/>
      <c r="BC77" s="132"/>
      <c r="BD77" s="132"/>
      <c r="BE77" s="132"/>
      <c r="BF77" s="132"/>
      <c r="BG77" s="132"/>
      <c r="BH77" s="132"/>
      <c r="BI77" s="132"/>
      <c r="BJ77" s="132"/>
      <c r="BK77" s="132"/>
      <c r="BL77" s="132"/>
      <c r="BM77" s="132"/>
      <c r="BN77" s="132"/>
      <c r="BO77" s="132"/>
      <c r="BP77" s="132"/>
      <c r="BQ77" s="132"/>
      <c r="BR77" s="132"/>
      <c r="BS77" s="132"/>
      <c r="BT77" s="132"/>
      <c r="BU77" s="132"/>
      <c r="BV77" s="132"/>
      <c r="BW77" s="132"/>
      <c r="BX77" s="132"/>
      <c r="BY77" s="132"/>
      <c r="BZ77" s="132"/>
    </row>
    <row r="78" spans="1:78" ht="11.25">
      <c r="A78" s="132"/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1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  <c r="AP78" s="132"/>
      <c r="AQ78" s="132"/>
      <c r="AR78" s="132"/>
      <c r="AS78" s="132"/>
      <c r="AT78" s="132"/>
      <c r="AU78" s="132"/>
      <c r="AV78" s="132"/>
      <c r="AW78" s="132"/>
      <c r="AX78" s="132"/>
      <c r="AY78" s="132"/>
      <c r="AZ78" s="132"/>
      <c r="BA78" s="132"/>
      <c r="BB78" s="132"/>
      <c r="BC78" s="132"/>
      <c r="BD78" s="132"/>
      <c r="BE78" s="132"/>
      <c r="BF78" s="132"/>
      <c r="BG78" s="132"/>
      <c r="BH78" s="132"/>
      <c r="BI78" s="132"/>
      <c r="BJ78" s="132"/>
      <c r="BK78" s="132"/>
      <c r="BL78" s="132"/>
      <c r="BM78" s="132"/>
      <c r="BN78" s="132"/>
      <c r="BO78" s="132"/>
      <c r="BP78" s="132"/>
      <c r="BQ78" s="132"/>
      <c r="BR78" s="132"/>
      <c r="BS78" s="132"/>
      <c r="BT78" s="132"/>
      <c r="BU78" s="132"/>
      <c r="BV78" s="132"/>
      <c r="BW78" s="132"/>
      <c r="BX78" s="132"/>
      <c r="BY78" s="132"/>
      <c r="BZ78" s="132"/>
    </row>
    <row r="79" spans="1:78" ht="11.25">
      <c r="A79" s="132"/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1"/>
      <c r="AF79" s="132"/>
      <c r="AG79" s="132"/>
      <c r="AH79" s="132"/>
      <c r="AI79" s="132"/>
      <c r="AJ79" s="132"/>
      <c r="AK79" s="132"/>
      <c r="AL79" s="132"/>
      <c r="AM79" s="132"/>
      <c r="AN79" s="132"/>
      <c r="AO79" s="132"/>
      <c r="AP79" s="132"/>
      <c r="AQ79" s="132"/>
      <c r="AR79" s="132"/>
      <c r="AS79" s="132"/>
      <c r="AT79" s="132"/>
      <c r="AU79" s="132"/>
      <c r="AV79" s="132"/>
      <c r="AW79" s="132"/>
      <c r="AX79" s="132"/>
      <c r="AY79" s="132"/>
      <c r="AZ79" s="132"/>
      <c r="BA79" s="132"/>
      <c r="BB79" s="132"/>
      <c r="BC79" s="132"/>
      <c r="BD79" s="132"/>
      <c r="BE79" s="132"/>
      <c r="BF79" s="132"/>
      <c r="BG79" s="132"/>
      <c r="BH79" s="132"/>
      <c r="BI79" s="132"/>
      <c r="BJ79" s="132"/>
      <c r="BK79" s="132"/>
      <c r="BL79" s="132"/>
      <c r="BM79" s="132"/>
      <c r="BN79" s="132"/>
      <c r="BO79" s="132"/>
      <c r="BP79" s="132"/>
      <c r="BQ79" s="132"/>
      <c r="BR79" s="132"/>
      <c r="BS79" s="132"/>
      <c r="BT79" s="132"/>
      <c r="BU79" s="132"/>
      <c r="BV79" s="132"/>
      <c r="BW79" s="132"/>
      <c r="BX79" s="132"/>
      <c r="BY79" s="132"/>
      <c r="BZ79" s="132"/>
    </row>
    <row r="80" spans="1:78" ht="11.25">
      <c r="A80" s="132"/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1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  <c r="AP80" s="132"/>
      <c r="AQ80" s="132"/>
      <c r="AR80" s="132"/>
      <c r="AS80" s="132"/>
      <c r="AT80" s="132"/>
      <c r="AU80" s="132"/>
      <c r="AV80" s="132"/>
      <c r="AW80" s="132"/>
      <c r="AX80" s="132"/>
      <c r="AY80" s="132"/>
      <c r="AZ80" s="132"/>
      <c r="BA80" s="132"/>
      <c r="BB80" s="132"/>
      <c r="BC80" s="132"/>
      <c r="BD80" s="132"/>
      <c r="BE80" s="132"/>
      <c r="BF80" s="132"/>
      <c r="BG80" s="132"/>
      <c r="BH80" s="132"/>
      <c r="BI80" s="132"/>
      <c r="BJ80" s="132"/>
      <c r="BK80" s="132"/>
      <c r="BL80" s="132"/>
      <c r="BM80" s="132"/>
      <c r="BN80" s="132"/>
      <c r="BO80" s="132"/>
      <c r="BP80" s="132"/>
      <c r="BQ80" s="132"/>
      <c r="BR80" s="132"/>
      <c r="BS80" s="132"/>
      <c r="BT80" s="132"/>
      <c r="BU80" s="132"/>
      <c r="BV80" s="132"/>
      <c r="BW80" s="132"/>
      <c r="BX80" s="132"/>
      <c r="BY80" s="132"/>
      <c r="BZ80" s="132"/>
    </row>
    <row r="81" spans="1:78" ht="11.25">
      <c r="A81" s="132"/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1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2"/>
      <c r="AT81" s="132"/>
      <c r="AU81" s="132"/>
      <c r="AV81" s="132"/>
      <c r="AW81" s="132"/>
      <c r="AX81" s="132"/>
      <c r="AY81" s="132"/>
      <c r="AZ81" s="132"/>
      <c r="BA81" s="132"/>
      <c r="BB81" s="132"/>
      <c r="BC81" s="132"/>
      <c r="BD81" s="132"/>
      <c r="BE81" s="132"/>
      <c r="BF81" s="132"/>
      <c r="BG81" s="132"/>
      <c r="BH81" s="132"/>
      <c r="BI81" s="132"/>
      <c r="BJ81" s="132"/>
      <c r="BK81" s="132"/>
      <c r="BL81" s="132"/>
      <c r="BM81" s="132"/>
      <c r="BN81" s="132"/>
      <c r="BO81" s="132"/>
      <c r="BP81" s="132"/>
      <c r="BQ81" s="132"/>
      <c r="BR81" s="132"/>
      <c r="BS81" s="132"/>
      <c r="BT81" s="132"/>
      <c r="BU81" s="132"/>
      <c r="BV81" s="132"/>
      <c r="BW81" s="132"/>
      <c r="BX81" s="132"/>
      <c r="BY81" s="132"/>
      <c r="BZ81" s="132"/>
    </row>
    <row r="82" spans="1:78" ht="11.25">
      <c r="A82" s="132"/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1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2"/>
      <c r="BR82" s="132"/>
      <c r="BS82" s="132"/>
      <c r="BT82" s="132"/>
      <c r="BU82" s="132"/>
      <c r="BV82" s="132"/>
      <c r="BW82" s="132"/>
      <c r="BX82" s="132"/>
      <c r="BY82" s="132"/>
      <c r="BZ82" s="132"/>
    </row>
    <row r="83" spans="1:78" ht="11.25">
      <c r="A83" s="132"/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1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  <c r="AP83" s="132"/>
      <c r="AQ83" s="132"/>
      <c r="AR83" s="132"/>
      <c r="AS83" s="132"/>
      <c r="AT83" s="132"/>
      <c r="AU83" s="132"/>
      <c r="AV83" s="132"/>
      <c r="AW83" s="132"/>
      <c r="AX83" s="132"/>
      <c r="AY83" s="132"/>
      <c r="AZ83" s="132"/>
      <c r="BA83" s="132"/>
      <c r="BB83" s="132"/>
      <c r="BC83" s="132"/>
      <c r="BD83" s="132"/>
      <c r="BE83" s="132"/>
      <c r="BF83" s="132"/>
      <c r="BG83" s="132"/>
      <c r="BH83" s="132"/>
      <c r="BI83" s="132"/>
      <c r="BJ83" s="132"/>
      <c r="BK83" s="132"/>
      <c r="BL83" s="132"/>
      <c r="BM83" s="132"/>
      <c r="BN83" s="132"/>
      <c r="BO83" s="132"/>
      <c r="BP83" s="132"/>
      <c r="BQ83" s="132"/>
      <c r="BR83" s="132"/>
      <c r="BS83" s="132"/>
      <c r="BT83" s="132"/>
      <c r="BU83" s="132"/>
      <c r="BV83" s="132"/>
      <c r="BW83" s="132"/>
      <c r="BX83" s="132"/>
      <c r="BY83" s="132"/>
      <c r="BZ83" s="132"/>
    </row>
    <row r="84" spans="1:78" ht="11.25">
      <c r="A84" s="132"/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1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  <c r="AP84" s="132"/>
      <c r="AQ84" s="132"/>
      <c r="AR84" s="132"/>
      <c r="AS84" s="132"/>
      <c r="AT84" s="132"/>
      <c r="AU84" s="132"/>
      <c r="AV84" s="132"/>
      <c r="AW84" s="132"/>
      <c r="AX84" s="132"/>
      <c r="AY84" s="132"/>
      <c r="AZ84" s="132"/>
      <c r="BA84" s="132"/>
      <c r="BB84" s="132"/>
      <c r="BC84" s="132"/>
      <c r="BD84" s="132"/>
      <c r="BE84" s="132"/>
      <c r="BF84" s="132"/>
      <c r="BG84" s="132"/>
      <c r="BH84" s="132"/>
      <c r="BI84" s="132"/>
      <c r="BJ84" s="132"/>
      <c r="BK84" s="132"/>
      <c r="BL84" s="132"/>
      <c r="BM84" s="132"/>
      <c r="BN84" s="132"/>
      <c r="BO84" s="132"/>
      <c r="BP84" s="132"/>
      <c r="BQ84" s="132"/>
      <c r="BR84" s="132"/>
      <c r="BS84" s="132"/>
      <c r="BT84" s="132"/>
      <c r="BU84" s="132"/>
      <c r="BV84" s="132"/>
      <c r="BW84" s="132"/>
      <c r="BX84" s="132"/>
      <c r="BY84" s="132"/>
      <c r="BZ84" s="132"/>
    </row>
    <row r="85" spans="1:78" ht="11.25">
      <c r="A85" s="132"/>
      <c r="AB85" s="132"/>
      <c r="AC85" s="132"/>
      <c r="AF85" s="132"/>
      <c r="AG85" s="132"/>
      <c r="AH85" s="132"/>
      <c r="AI85" s="132"/>
      <c r="AJ85" s="132"/>
      <c r="AK85" s="132"/>
      <c r="AL85" s="132"/>
      <c r="AM85" s="132"/>
      <c r="AN85" s="132"/>
      <c r="AO85" s="132"/>
      <c r="AP85" s="132"/>
      <c r="AQ85" s="132"/>
      <c r="AR85" s="132"/>
      <c r="AS85" s="132"/>
      <c r="AT85" s="132"/>
      <c r="AU85" s="132"/>
      <c r="AV85" s="132"/>
      <c r="AW85" s="132"/>
      <c r="AX85" s="132"/>
      <c r="AY85" s="132"/>
      <c r="AZ85" s="132"/>
      <c r="BA85" s="132"/>
      <c r="BB85" s="132"/>
      <c r="BC85" s="132"/>
      <c r="BD85" s="132"/>
      <c r="BE85" s="132"/>
      <c r="BF85" s="132"/>
      <c r="BG85" s="132"/>
      <c r="BH85" s="132"/>
      <c r="BI85" s="132"/>
      <c r="BJ85" s="132"/>
      <c r="BK85" s="132"/>
      <c r="BL85" s="132"/>
      <c r="BM85" s="132"/>
      <c r="BN85" s="132"/>
      <c r="BO85" s="132"/>
      <c r="BP85" s="132"/>
      <c r="BQ85" s="132"/>
      <c r="BR85" s="132"/>
      <c r="BS85" s="132"/>
      <c r="BT85" s="132"/>
      <c r="BU85" s="132"/>
      <c r="BV85" s="132"/>
      <c r="BW85" s="132"/>
      <c r="BX85" s="132"/>
      <c r="BY85" s="132"/>
      <c r="BZ85" s="132"/>
    </row>
    <row r="86" spans="32:78" ht="11.25"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  <c r="AP86" s="132"/>
      <c r="AQ86" s="132"/>
      <c r="AR86" s="132"/>
      <c r="AS86" s="132"/>
      <c r="AT86" s="132"/>
      <c r="AU86" s="132"/>
      <c r="AV86" s="132"/>
      <c r="AW86" s="132"/>
      <c r="AX86" s="132"/>
      <c r="AY86" s="132"/>
      <c r="AZ86" s="132"/>
      <c r="BA86" s="132"/>
      <c r="BB86" s="132"/>
      <c r="BC86" s="132"/>
      <c r="BD86" s="132"/>
      <c r="BE86" s="132"/>
      <c r="BF86" s="132"/>
      <c r="BG86" s="132"/>
      <c r="BH86" s="132"/>
      <c r="BI86" s="132"/>
      <c r="BJ86" s="132"/>
      <c r="BK86" s="132"/>
      <c r="BL86" s="132"/>
      <c r="BM86" s="132"/>
      <c r="BN86" s="132"/>
      <c r="BO86" s="132"/>
      <c r="BP86" s="132"/>
      <c r="BQ86" s="132"/>
      <c r="BR86" s="132"/>
      <c r="BS86" s="132"/>
      <c r="BT86" s="132"/>
      <c r="BU86" s="132"/>
      <c r="BV86" s="132"/>
      <c r="BW86" s="132"/>
      <c r="BX86" s="132"/>
      <c r="BY86" s="132"/>
      <c r="BZ86" s="132"/>
    </row>
    <row r="87" spans="32:78" ht="11.25">
      <c r="AF87" s="132"/>
      <c r="AG87" s="132"/>
      <c r="AH87" s="132"/>
      <c r="AI87" s="132"/>
      <c r="AJ87" s="132"/>
      <c r="AK87" s="132"/>
      <c r="AL87" s="132"/>
      <c r="AM87" s="132"/>
      <c r="AN87" s="132"/>
      <c r="AO87" s="132"/>
      <c r="AP87" s="132"/>
      <c r="AQ87" s="132"/>
      <c r="AR87" s="132"/>
      <c r="AS87" s="132"/>
      <c r="AT87" s="132"/>
      <c r="AU87" s="132"/>
      <c r="AV87" s="132"/>
      <c r="AW87" s="132"/>
      <c r="AX87" s="132"/>
      <c r="AY87" s="132"/>
      <c r="AZ87" s="132"/>
      <c r="BA87" s="132"/>
      <c r="BB87" s="132"/>
      <c r="BC87" s="132"/>
      <c r="BD87" s="132"/>
      <c r="BE87" s="132"/>
      <c r="BF87" s="132"/>
      <c r="BG87" s="132"/>
      <c r="BH87" s="132"/>
      <c r="BI87" s="132"/>
      <c r="BJ87" s="132"/>
      <c r="BK87" s="132"/>
      <c r="BL87" s="132"/>
      <c r="BM87" s="132"/>
      <c r="BN87" s="132"/>
      <c r="BO87" s="132"/>
      <c r="BP87" s="132"/>
      <c r="BQ87" s="132"/>
      <c r="BR87" s="132"/>
      <c r="BS87" s="132"/>
      <c r="BT87" s="132"/>
      <c r="BU87" s="132"/>
      <c r="BV87" s="132"/>
      <c r="BW87" s="132"/>
      <c r="BX87" s="132"/>
      <c r="BY87" s="132"/>
      <c r="BZ87" s="132"/>
    </row>
    <row r="88" spans="32:33" ht="11.25">
      <c r="AF88" s="132"/>
      <c r="AG88" s="132"/>
    </row>
    <row r="89" spans="32:33" ht="11.25">
      <c r="AF89" s="132"/>
      <c r="AG89" s="132"/>
    </row>
    <row r="90" spans="32:33" ht="11.25">
      <c r="AF90" s="132"/>
      <c r="AG90" s="132"/>
    </row>
    <row r="91" spans="32:33" ht="11.25">
      <c r="AF91" s="132"/>
      <c r="AG91" s="132"/>
    </row>
    <row r="92" spans="32:33" ht="11.25">
      <c r="AF92" s="132"/>
      <c r="AG92" s="132"/>
    </row>
    <row r="93" spans="32:33" ht="11.25">
      <c r="AF93" s="132"/>
      <c r="AG93" s="132"/>
    </row>
  </sheetData>
  <sheetProtection sheet="1" selectLockedCells="1"/>
  <mergeCells count="134">
    <mergeCell ref="AF9:AF10"/>
    <mergeCell ref="AF3:AG3"/>
    <mergeCell ref="AF6:AG6"/>
    <mergeCell ref="B42:AA42"/>
    <mergeCell ref="AF11:AF14"/>
    <mergeCell ref="AF21:AG21"/>
    <mergeCell ref="B11:AA11"/>
    <mergeCell ref="B25:AA25"/>
    <mergeCell ref="AF42:AG42"/>
    <mergeCell ref="AF31:AG31"/>
    <mergeCell ref="AF43:AG43"/>
    <mergeCell ref="AF44:AG44"/>
    <mergeCell ref="B41:I41"/>
    <mergeCell ref="B40:AA40"/>
    <mergeCell ref="AF40:AG40"/>
    <mergeCell ref="AF41:AG41"/>
    <mergeCell ref="B44:AA44"/>
    <mergeCell ref="AF39:AG39"/>
    <mergeCell ref="AF1:AG1"/>
    <mergeCell ref="AF2:AG2"/>
    <mergeCell ref="AF4:AG4"/>
    <mergeCell ref="AF5:AG5"/>
    <mergeCell ref="AF34:AG34"/>
    <mergeCell ref="AF35:AG35"/>
    <mergeCell ref="AF36:AG36"/>
    <mergeCell ref="AF37:AG37"/>
    <mergeCell ref="AF32:AG32"/>
    <mergeCell ref="N17:AA17"/>
    <mergeCell ref="F18:AA18"/>
    <mergeCell ref="S16:W16"/>
    <mergeCell ref="AF38:AG38"/>
    <mergeCell ref="AF33:AG33"/>
    <mergeCell ref="AF23:AG23"/>
    <mergeCell ref="AF26:AG26"/>
    <mergeCell ref="AF27:AG27"/>
    <mergeCell ref="AF28:AG28"/>
    <mergeCell ref="AF30:AG30"/>
    <mergeCell ref="AF29:AG29"/>
    <mergeCell ref="AF22:AG22"/>
    <mergeCell ref="V20:AA20"/>
    <mergeCell ref="AF24:AG24"/>
    <mergeCell ref="AF25:AG25"/>
    <mergeCell ref="J23:AA23"/>
    <mergeCell ref="B15:H15"/>
    <mergeCell ref="B12:AA12"/>
    <mergeCell ref="I15:R15"/>
    <mergeCell ref="B14:E14"/>
    <mergeCell ref="Z14:AA14"/>
    <mergeCell ref="F14:M14"/>
    <mergeCell ref="J13:AA13"/>
    <mergeCell ref="N3:AA3"/>
    <mergeCell ref="N4:AA4"/>
    <mergeCell ref="E3:M4"/>
    <mergeCell ref="B5:AA5"/>
    <mergeCell ref="X16:AA16"/>
    <mergeCell ref="F16:R16"/>
    <mergeCell ref="B6:AA6"/>
    <mergeCell ref="U15:AA15"/>
    <mergeCell ref="S15:T15"/>
    <mergeCell ref="B16:E16"/>
    <mergeCell ref="B13:I13"/>
    <mergeCell ref="B7:AA7"/>
    <mergeCell ref="B8:AA8"/>
    <mergeCell ref="X9:Z9"/>
    <mergeCell ref="B18:E18"/>
    <mergeCell ref="J19:Q19"/>
    <mergeCell ref="J20:Q20"/>
    <mergeCell ref="R19:U19"/>
    <mergeCell ref="B19:I19"/>
    <mergeCell ref="B20:I20"/>
    <mergeCell ref="R20:U20"/>
    <mergeCell ref="R27:AA27"/>
    <mergeCell ref="N31:AA31"/>
    <mergeCell ref="B30:AA30"/>
    <mergeCell ref="B33:I33"/>
    <mergeCell ref="B32:AA32"/>
    <mergeCell ref="L33:O33"/>
    <mergeCell ref="M27:Q27"/>
    <mergeCell ref="J27:L27"/>
    <mergeCell ref="B28:AA28"/>
    <mergeCell ref="P33:S33"/>
    <mergeCell ref="J33:K33"/>
    <mergeCell ref="L36:O36"/>
    <mergeCell ref="T35:W35"/>
    <mergeCell ref="C39:K39"/>
    <mergeCell ref="P38:AA38"/>
    <mergeCell ref="C35:K35"/>
    <mergeCell ref="T34:W34"/>
    <mergeCell ref="P34:S34"/>
    <mergeCell ref="P35:S35"/>
    <mergeCell ref="C38:K38"/>
    <mergeCell ref="X37:AA37"/>
    <mergeCell ref="T36:W36"/>
    <mergeCell ref="P37:S37"/>
    <mergeCell ref="R14:Y14"/>
    <mergeCell ref="N14:Q14"/>
    <mergeCell ref="B31:G31"/>
    <mergeCell ref="E27:I27"/>
    <mergeCell ref="B21:F21"/>
    <mergeCell ref="B17:M17"/>
    <mergeCell ref="B29:AA29"/>
    <mergeCell ref="G21:AA21"/>
    <mergeCell ref="B23:I23"/>
    <mergeCell ref="B27:D27"/>
    <mergeCell ref="L34:O34"/>
    <mergeCell ref="L35:O35"/>
    <mergeCell ref="L38:O38"/>
    <mergeCell ref="X36:AA36"/>
    <mergeCell ref="X34:AA34"/>
    <mergeCell ref="X35:AA35"/>
    <mergeCell ref="X39:AA39"/>
    <mergeCell ref="L39:O39"/>
    <mergeCell ref="P39:S39"/>
    <mergeCell ref="T39:W39"/>
    <mergeCell ref="T37:W37"/>
    <mergeCell ref="L37:O37"/>
    <mergeCell ref="I1:U2"/>
    <mergeCell ref="B22:I22"/>
    <mergeCell ref="V19:AA19"/>
    <mergeCell ref="B26:AA26"/>
    <mergeCell ref="B24:AA24"/>
    <mergeCell ref="C37:K37"/>
    <mergeCell ref="C34:K34"/>
    <mergeCell ref="X33:AA33"/>
    <mergeCell ref="B9:W9"/>
    <mergeCell ref="B10:D10"/>
    <mergeCell ref="P36:S36"/>
    <mergeCell ref="H31:M31"/>
    <mergeCell ref="C36:K36"/>
    <mergeCell ref="T33:W33"/>
    <mergeCell ref="J22:AA22"/>
    <mergeCell ref="E10:I10"/>
    <mergeCell ref="J10:Q10"/>
    <mergeCell ref="R10:AA10"/>
  </mergeCells>
  <conditionalFormatting sqref="X9:Z9">
    <cfRule type="expression" priority="1" dxfId="0" stopIfTrue="1">
      <formula>$AD$20=1</formula>
    </cfRule>
  </conditionalFormatting>
  <dataValidations count="2">
    <dataValidation type="list" allowBlank="1" showInputMessage="1" showErrorMessage="1" promptTitle="Výběr paliva" prompt="Používané palivo vyberte z rozevíracího seznamu." sqref="AG9">
      <formula1>$AH$13:$AH$17</formula1>
    </dataValidation>
    <dataValidation allowBlank="1" showInputMessage="1" showErrorMessage="1" prompt="Pokud je ve vašem technickém průkazu uvedeno označení EU nebo ES, zapište pouze do prvního pole hodnotu &quot;kombinované spotřeby&quot; (údaj za druhým lomítkem).&#10;V ostatních případech opište všechny údaje o spotřebě vašeho vozidla z technického průkazu." sqref="AG11"/>
  </dataValidations>
  <printOptions horizontalCentered="1"/>
  <pageMargins left="0.1968503937007874" right="0.1968503937007874" top="0.5905511811023622" bottom="0.5905511811023623" header="0.1968503937007874" footer="0.3937007874015748"/>
  <pageSetup blackAndWhite="1" horizontalDpi="300" verticalDpi="300" orientation="portrait" paperSize="9" r:id="rId4"/>
  <ignoredErrors>
    <ignoredError sqref="AA9" unlockedFormula="1"/>
  </ignoredError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AT206"/>
  <sheetViews>
    <sheetView showGridLines="0" showRowColHeaders="0" zoomScalePageLayoutView="0" workbookViewId="0" topLeftCell="A1">
      <selection activeCell="S6" sqref="S6:T7"/>
    </sheetView>
  </sheetViews>
  <sheetFormatPr defaultColWidth="9.140625" defaultRowHeight="12.75"/>
  <cols>
    <col min="1" max="1" width="5.00390625" style="1" customWidth="1"/>
    <col min="2" max="2" width="4.140625" style="1" customWidth="1"/>
    <col min="3" max="5" width="3.00390625" style="1" customWidth="1"/>
    <col min="6" max="6" width="3.7109375" style="1" customWidth="1"/>
    <col min="7" max="18" width="3.00390625" style="1" customWidth="1"/>
    <col min="19" max="19" width="3.140625" style="1" customWidth="1"/>
    <col min="20" max="20" width="3.28125" style="1" customWidth="1"/>
    <col min="21" max="21" width="3.57421875" style="1" customWidth="1"/>
    <col min="22" max="25" width="3.00390625" style="1" customWidth="1"/>
    <col min="26" max="26" width="3.57421875" style="1" customWidth="1"/>
    <col min="27" max="27" width="3.00390625" style="1" customWidth="1"/>
    <col min="28" max="28" width="3.421875" style="1" customWidth="1"/>
    <col min="29" max="29" width="3.57421875" style="1" customWidth="1"/>
    <col min="30" max="32" width="3.00390625" style="1" customWidth="1"/>
    <col min="33" max="33" width="9.7109375" style="1" hidden="1" customWidth="1"/>
    <col min="34" max="34" width="9.140625" style="1" hidden="1" customWidth="1"/>
    <col min="35" max="38" width="8.8515625" style="1" hidden="1" customWidth="1"/>
    <col min="39" max="39" width="15.00390625" style="1" hidden="1" customWidth="1"/>
    <col min="40" max="40" width="6.00390625" style="1" hidden="1" customWidth="1"/>
    <col min="41" max="41" width="3.7109375" style="1" customWidth="1"/>
    <col min="42" max="42" width="4.8515625" style="1" customWidth="1"/>
    <col min="43" max="16384" width="9.140625" style="1" customWidth="1"/>
  </cols>
  <sheetData>
    <row r="1" spans="1:42" ht="21.75" customHeight="1">
      <c r="A1" s="718"/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718"/>
      <c r="P1" s="718"/>
      <c r="Q1" s="718"/>
      <c r="R1" s="718"/>
      <c r="S1" s="718"/>
      <c r="T1" s="718"/>
      <c r="U1" s="718"/>
      <c r="V1" s="718"/>
      <c r="W1" s="718"/>
      <c r="X1" s="718"/>
      <c r="Y1" s="718"/>
      <c r="Z1" s="718"/>
      <c r="AA1" s="718"/>
      <c r="AB1" s="718"/>
      <c r="AC1" s="718"/>
      <c r="AD1" s="718"/>
      <c r="AE1" s="718"/>
      <c r="AF1" s="718"/>
      <c r="AG1" s="718"/>
      <c r="AH1" s="718"/>
      <c r="AI1" s="718"/>
      <c r="AJ1" s="718"/>
      <c r="AK1" s="718"/>
      <c r="AL1" s="718"/>
      <c r="AM1" s="718"/>
      <c r="AN1" s="718"/>
      <c r="AO1" s="718"/>
      <c r="AP1" s="718"/>
    </row>
    <row r="2" spans="1:42" s="7" customFormat="1" ht="21" customHeight="1" thickBot="1">
      <c r="A2" s="11"/>
      <c r="B2" s="107"/>
      <c r="C2" s="781" t="s">
        <v>244</v>
      </c>
      <c r="D2" s="782"/>
      <c r="E2" s="782"/>
      <c r="F2" s="782"/>
      <c r="G2" s="782"/>
      <c r="H2" s="782"/>
      <c r="I2" s="782"/>
      <c r="J2" s="782"/>
      <c r="K2" s="782"/>
      <c r="L2" s="782"/>
      <c r="M2" s="782"/>
      <c r="N2" s="782"/>
      <c r="O2" s="782"/>
      <c r="P2" s="782"/>
      <c r="Q2" s="782"/>
      <c r="R2" s="782"/>
      <c r="S2" s="782"/>
      <c r="T2" s="782"/>
      <c r="U2" s="782"/>
      <c r="V2" s="782"/>
      <c r="W2" s="782"/>
      <c r="X2" s="782"/>
      <c r="Y2" s="782"/>
      <c r="Z2" s="782"/>
      <c r="AA2" s="782"/>
      <c r="AB2" s="782"/>
      <c r="AC2" s="782"/>
      <c r="AD2" s="782"/>
      <c r="AE2" s="782"/>
      <c r="AF2" s="782"/>
      <c r="AM2" s="921"/>
      <c r="AN2" s="921"/>
      <c r="AO2" s="921"/>
      <c r="AP2" s="11"/>
    </row>
    <row r="3" spans="1:42" ht="20.25" customHeight="1" thickBot="1">
      <c r="A3" s="10"/>
      <c r="B3" s="104"/>
      <c r="C3" s="783" t="s">
        <v>429</v>
      </c>
      <c r="D3" s="784"/>
      <c r="E3" s="784"/>
      <c r="F3" s="784"/>
      <c r="G3" s="784"/>
      <c r="H3" s="784"/>
      <c r="I3" s="784"/>
      <c r="J3" s="784"/>
      <c r="K3" s="784"/>
      <c r="L3" s="784"/>
      <c r="M3" s="784"/>
      <c r="N3" s="784"/>
      <c r="O3" s="784"/>
      <c r="P3" s="784"/>
      <c r="Q3" s="784"/>
      <c r="R3" s="784"/>
      <c r="S3" s="784"/>
      <c r="T3" s="784"/>
      <c r="U3" s="784"/>
      <c r="V3" s="784"/>
      <c r="W3" s="784"/>
      <c r="X3" s="784"/>
      <c r="Y3" s="784"/>
      <c r="Z3" s="784"/>
      <c r="AA3" s="784"/>
      <c r="AB3" s="784"/>
      <c r="AC3" s="784"/>
      <c r="AD3" s="784"/>
      <c r="AE3" s="784"/>
      <c r="AF3" s="785"/>
      <c r="AM3" s="273"/>
      <c r="AN3" s="273"/>
      <c r="AO3" s="273"/>
      <c r="AP3" s="10"/>
    </row>
    <row r="4" spans="1:42" ht="13.5" customHeight="1" thickBot="1">
      <c r="A4" s="10"/>
      <c r="B4" s="104"/>
      <c r="C4" s="925"/>
      <c r="D4" s="926"/>
      <c r="E4" s="926"/>
      <c r="F4" s="926"/>
      <c r="G4" s="926"/>
      <c r="H4" s="926"/>
      <c r="I4" s="926"/>
      <c r="J4" s="926"/>
      <c r="K4" s="926"/>
      <c r="L4" s="926"/>
      <c r="M4" s="926"/>
      <c r="N4" s="926"/>
      <c r="O4" s="926"/>
      <c r="P4" s="926"/>
      <c r="Q4" s="926"/>
      <c r="R4" s="926"/>
      <c r="S4" s="926"/>
      <c r="T4" s="926"/>
      <c r="U4" s="926"/>
      <c r="V4" s="926"/>
      <c r="W4" s="927"/>
      <c r="X4" s="799" t="s">
        <v>20</v>
      </c>
      <c r="Y4" s="800"/>
      <c r="Z4" s="800"/>
      <c r="AA4" s="800"/>
      <c r="AB4" s="800"/>
      <c r="AC4" s="800"/>
      <c r="AD4" s="800"/>
      <c r="AE4" s="800"/>
      <c r="AF4" s="801"/>
      <c r="AJ4" s="122"/>
      <c r="AK4" s="122"/>
      <c r="AL4" s="122"/>
      <c r="AM4" s="273"/>
      <c r="AN4" s="274"/>
      <c r="AO4" s="274"/>
      <c r="AP4" s="10"/>
    </row>
    <row r="5" spans="1:42" s="3" customFormat="1" ht="34.5" customHeight="1" thickBot="1">
      <c r="A5" s="12"/>
      <c r="B5" s="108"/>
      <c r="C5" s="777" t="s">
        <v>13</v>
      </c>
      <c r="D5" s="732"/>
      <c r="E5" s="732"/>
      <c r="F5" s="732" t="s">
        <v>46</v>
      </c>
      <c r="G5" s="732"/>
      <c r="H5" s="732"/>
      <c r="I5" s="732"/>
      <c r="J5" s="732"/>
      <c r="K5" s="732"/>
      <c r="L5" s="732"/>
      <c r="M5" s="732"/>
      <c r="N5" s="732"/>
      <c r="O5" s="732"/>
      <c r="P5" s="732"/>
      <c r="Q5" s="732" t="s">
        <v>49</v>
      </c>
      <c r="R5" s="733"/>
      <c r="S5" s="734" t="s">
        <v>50</v>
      </c>
      <c r="T5" s="734"/>
      <c r="U5" s="733" t="s">
        <v>14</v>
      </c>
      <c r="V5" s="738"/>
      <c r="W5" s="738"/>
      <c r="X5" s="739" t="s">
        <v>15</v>
      </c>
      <c r="Y5" s="740"/>
      <c r="Z5" s="740"/>
      <c r="AA5" s="731" t="s">
        <v>16</v>
      </c>
      <c r="AB5" s="731"/>
      <c r="AC5" s="731"/>
      <c r="AD5" s="731" t="s">
        <v>17</v>
      </c>
      <c r="AE5" s="731"/>
      <c r="AF5" s="786"/>
      <c r="AG5" s="26"/>
      <c r="AH5" s="26"/>
      <c r="AI5" s="26"/>
      <c r="AJ5" s="26"/>
      <c r="AK5" s="26"/>
      <c r="AL5" s="26"/>
      <c r="AM5" s="273"/>
      <c r="AN5" s="274"/>
      <c r="AO5" s="274"/>
      <c r="AP5" s="12"/>
    </row>
    <row r="6" spans="1:42" s="2" customFormat="1" ht="12" thickTop="1">
      <c r="A6" s="13"/>
      <c r="B6" s="109"/>
      <c r="C6" s="787"/>
      <c r="D6" s="788"/>
      <c r="E6" s="788"/>
      <c r="F6" s="180" t="s">
        <v>18</v>
      </c>
      <c r="G6" s="778"/>
      <c r="H6" s="778"/>
      <c r="I6" s="778"/>
      <c r="J6" s="778"/>
      <c r="K6" s="778"/>
      <c r="L6" s="778"/>
      <c r="M6" s="778"/>
      <c r="N6" s="778"/>
      <c r="O6" s="778"/>
      <c r="P6" s="779"/>
      <c r="Q6" s="723"/>
      <c r="R6" s="724"/>
      <c r="S6" s="789"/>
      <c r="T6" s="789"/>
      <c r="U6" s="770"/>
      <c r="V6" s="770"/>
      <c r="W6" s="790"/>
      <c r="X6" s="791"/>
      <c r="Y6" s="770"/>
      <c r="Z6" s="770"/>
      <c r="AA6" s="770"/>
      <c r="AB6" s="770"/>
      <c r="AC6" s="770"/>
      <c r="AD6" s="770"/>
      <c r="AE6" s="770"/>
      <c r="AF6" s="771"/>
      <c r="AG6" s="18"/>
      <c r="AH6" s="27"/>
      <c r="AI6" s="18"/>
      <c r="AJ6" s="18"/>
      <c r="AK6" s="18"/>
      <c r="AL6" s="18"/>
      <c r="AM6" s="273"/>
      <c r="AN6" s="274"/>
      <c r="AO6" s="274"/>
      <c r="AP6" s="13"/>
    </row>
    <row r="7" spans="1:42" s="2" customFormat="1" ht="11.25">
      <c r="A7" s="13"/>
      <c r="B7" s="109"/>
      <c r="C7" s="766"/>
      <c r="D7" s="767"/>
      <c r="E7" s="767"/>
      <c r="F7" s="181" t="s">
        <v>19</v>
      </c>
      <c r="G7" s="758"/>
      <c r="H7" s="758"/>
      <c r="I7" s="758"/>
      <c r="J7" s="758"/>
      <c r="K7" s="758"/>
      <c r="L7" s="758"/>
      <c r="M7" s="758"/>
      <c r="N7" s="758"/>
      <c r="O7" s="758"/>
      <c r="P7" s="759"/>
      <c r="Q7" s="764"/>
      <c r="R7" s="765"/>
      <c r="S7" s="722"/>
      <c r="T7" s="722"/>
      <c r="U7" s="721"/>
      <c r="V7" s="721"/>
      <c r="W7" s="780"/>
      <c r="X7" s="768"/>
      <c r="Y7" s="721"/>
      <c r="Z7" s="721"/>
      <c r="AA7" s="721"/>
      <c r="AB7" s="721"/>
      <c r="AC7" s="721"/>
      <c r="AD7" s="721"/>
      <c r="AE7" s="721"/>
      <c r="AF7" s="772"/>
      <c r="AG7" s="18"/>
      <c r="AH7" s="27"/>
      <c r="AI7" s="18"/>
      <c r="AJ7" s="18"/>
      <c r="AK7" s="18"/>
      <c r="AL7" s="18"/>
      <c r="AM7" s="273"/>
      <c r="AN7" s="274"/>
      <c r="AO7" s="274"/>
      <c r="AP7" s="13"/>
    </row>
    <row r="8" spans="1:42" s="2" customFormat="1" ht="11.25">
      <c r="A8" s="13"/>
      <c r="B8" s="109"/>
      <c r="C8" s="766"/>
      <c r="D8" s="767"/>
      <c r="E8" s="767"/>
      <c r="F8" s="182" t="s">
        <v>18</v>
      </c>
      <c r="G8" s="760"/>
      <c r="H8" s="760"/>
      <c r="I8" s="760"/>
      <c r="J8" s="760"/>
      <c r="K8" s="760"/>
      <c r="L8" s="760"/>
      <c r="M8" s="760"/>
      <c r="N8" s="760"/>
      <c r="O8" s="760"/>
      <c r="P8" s="761"/>
      <c r="Q8" s="723"/>
      <c r="R8" s="724"/>
      <c r="S8" s="722"/>
      <c r="T8" s="722"/>
      <c r="U8" s="721"/>
      <c r="V8" s="721"/>
      <c r="W8" s="780"/>
      <c r="X8" s="768"/>
      <c r="Y8" s="721"/>
      <c r="Z8" s="721"/>
      <c r="AA8" s="721"/>
      <c r="AB8" s="721"/>
      <c r="AC8" s="721"/>
      <c r="AD8" s="721"/>
      <c r="AE8" s="721"/>
      <c r="AF8" s="772"/>
      <c r="AG8" s="18"/>
      <c r="AH8" s="27"/>
      <c r="AI8" s="18"/>
      <c r="AJ8" s="18"/>
      <c r="AK8" s="18"/>
      <c r="AL8" s="18"/>
      <c r="AM8" s="273"/>
      <c r="AN8" s="274"/>
      <c r="AO8" s="274"/>
      <c r="AP8" s="13"/>
    </row>
    <row r="9" spans="1:42" s="2" customFormat="1" ht="11.25">
      <c r="A9" s="13"/>
      <c r="B9" s="109"/>
      <c r="C9" s="766"/>
      <c r="D9" s="767"/>
      <c r="E9" s="767"/>
      <c r="F9" s="181" t="s">
        <v>19</v>
      </c>
      <c r="G9" s="758"/>
      <c r="H9" s="758"/>
      <c r="I9" s="758"/>
      <c r="J9" s="758"/>
      <c r="K9" s="758"/>
      <c r="L9" s="758"/>
      <c r="M9" s="758"/>
      <c r="N9" s="758"/>
      <c r="O9" s="758"/>
      <c r="P9" s="759"/>
      <c r="Q9" s="764"/>
      <c r="R9" s="765"/>
      <c r="S9" s="722"/>
      <c r="T9" s="722"/>
      <c r="U9" s="721"/>
      <c r="V9" s="721"/>
      <c r="W9" s="780"/>
      <c r="X9" s="768"/>
      <c r="Y9" s="721"/>
      <c r="Z9" s="721"/>
      <c r="AA9" s="721"/>
      <c r="AB9" s="721"/>
      <c r="AC9" s="721"/>
      <c r="AD9" s="721"/>
      <c r="AE9" s="721"/>
      <c r="AF9" s="772"/>
      <c r="AG9" s="301"/>
      <c r="AH9" s="301"/>
      <c r="AI9" s="19"/>
      <c r="AJ9" s="19"/>
      <c r="AK9" s="19"/>
      <c r="AL9" s="19"/>
      <c r="AM9" s="273"/>
      <c r="AN9" s="274"/>
      <c r="AO9" s="274"/>
      <c r="AP9" s="13"/>
    </row>
    <row r="10" spans="1:42" s="2" customFormat="1" ht="11.25">
      <c r="A10" s="13"/>
      <c r="B10" s="109"/>
      <c r="C10" s="766"/>
      <c r="D10" s="767"/>
      <c r="E10" s="767"/>
      <c r="F10" s="182" t="s">
        <v>18</v>
      </c>
      <c r="G10" s="760"/>
      <c r="H10" s="760"/>
      <c r="I10" s="760"/>
      <c r="J10" s="760"/>
      <c r="K10" s="760"/>
      <c r="L10" s="760"/>
      <c r="M10" s="760"/>
      <c r="N10" s="760"/>
      <c r="O10" s="760"/>
      <c r="P10" s="761"/>
      <c r="Q10" s="723"/>
      <c r="R10" s="724"/>
      <c r="S10" s="722"/>
      <c r="T10" s="722"/>
      <c r="U10" s="721"/>
      <c r="V10" s="721"/>
      <c r="W10" s="780"/>
      <c r="X10" s="768"/>
      <c r="Y10" s="721"/>
      <c r="Z10" s="721"/>
      <c r="AA10" s="721"/>
      <c r="AB10" s="721"/>
      <c r="AC10" s="721"/>
      <c r="AD10" s="721"/>
      <c r="AE10" s="721"/>
      <c r="AF10" s="772"/>
      <c r="AM10" s="273"/>
      <c r="AN10" s="274"/>
      <c r="AO10" s="274"/>
      <c r="AP10" s="13"/>
    </row>
    <row r="11" spans="1:42" s="2" customFormat="1" ht="11.25">
      <c r="A11" s="13"/>
      <c r="B11" s="109"/>
      <c r="C11" s="766"/>
      <c r="D11" s="767"/>
      <c r="E11" s="767"/>
      <c r="F11" s="181" t="s">
        <v>19</v>
      </c>
      <c r="G11" s="758"/>
      <c r="H11" s="758"/>
      <c r="I11" s="758"/>
      <c r="J11" s="758"/>
      <c r="K11" s="758"/>
      <c r="L11" s="758"/>
      <c r="M11" s="758"/>
      <c r="N11" s="758"/>
      <c r="O11" s="758"/>
      <c r="P11" s="759"/>
      <c r="Q11" s="764"/>
      <c r="R11" s="765"/>
      <c r="S11" s="722"/>
      <c r="T11" s="722"/>
      <c r="U11" s="721"/>
      <c r="V11" s="721"/>
      <c r="W11" s="780"/>
      <c r="X11" s="768"/>
      <c r="Y11" s="721"/>
      <c r="Z11" s="721"/>
      <c r="AA11" s="721"/>
      <c r="AB11" s="721"/>
      <c r="AC11" s="721"/>
      <c r="AD11" s="721"/>
      <c r="AE11" s="721"/>
      <c r="AF11" s="772"/>
      <c r="AM11" s="273"/>
      <c r="AN11" s="274"/>
      <c r="AO11" s="274"/>
      <c r="AP11" s="13"/>
    </row>
    <row r="12" spans="1:42" s="2" customFormat="1" ht="11.25">
      <c r="A12" s="13"/>
      <c r="B12" s="109"/>
      <c r="C12" s="766"/>
      <c r="D12" s="767"/>
      <c r="E12" s="767"/>
      <c r="F12" s="182" t="s">
        <v>18</v>
      </c>
      <c r="G12" s="760"/>
      <c r="H12" s="760"/>
      <c r="I12" s="760"/>
      <c r="J12" s="760"/>
      <c r="K12" s="760"/>
      <c r="L12" s="760"/>
      <c r="M12" s="760"/>
      <c r="N12" s="760"/>
      <c r="O12" s="760"/>
      <c r="P12" s="761"/>
      <c r="Q12" s="723"/>
      <c r="R12" s="724"/>
      <c r="S12" s="722"/>
      <c r="T12" s="722"/>
      <c r="U12" s="721"/>
      <c r="V12" s="721"/>
      <c r="W12" s="772"/>
      <c r="X12" s="768"/>
      <c r="Y12" s="721"/>
      <c r="Z12" s="721"/>
      <c r="AA12" s="721"/>
      <c r="AB12" s="721"/>
      <c r="AC12" s="721"/>
      <c r="AD12" s="721"/>
      <c r="AE12" s="721"/>
      <c r="AF12" s="772"/>
      <c r="AM12" s="273"/>
      <c r="AN12" s="274"/>
      <c r="AO12" s="274"/>
      <c r="AP12" s="13"/>
    </row>
    <row r="13" spans="1:42" s="2" customFormat="1" ht="12.75" customHeight="1" thickBot="1">
      <c r="A13" s="13"/>
      <c r="B13" s="109"/>
      <c r="C13" s="766"/>
      <c r="D13" s="767"/>
      <c r="E13" s="767"/>
      <c r="F13" s="181" t="s">
        <v>19</v>
      </c>
      <c r="G13" s="758"/>
      <c r="H13" s="758"/>
      <c r="I13" s="758"/>
      <c r="J13" s="758"/>
      <c r="K13" s="758"/>
      <c r="L13" s="758"/>
      <c r="M13" s="758"/>
      <c r="N13" s="758"/>
      <c r="O13" s="758"/>
      <c r="P13" s="759"/>
      <c r="Q13" s="764"/>
      <c r="R13" s="765"/>
      <c r="S13" s="722"/>
      <c r="T13" s="722"/>
      <c r="U13" s="907"/>
      <c r="V13" s="907"/>
      <c r="W13" s="908"/>
      <c r="X13" s="768"/>
      <c r="Y13" s="721"/>
      <c r="Z13" s="721"/>
      <c r="AA13" s="721"/>
      <c r="AB13" s="721"/>
      <c r="AC13" s="721"/>
      <c r="AD13" s="721"/>
      <c r="AE13" s="721"/>
      <c r="AF13" s="772"/>
      <c r="AM13" s="273"/>
      <c r="AN13" s="274"/>
      <c r="AO13" s="274"/>
      <c r="AP13" s="13"/>
    </row>
    <row r="14" spans="1:42" ht="19.5" customHeight="1" thickBot="1" thickTop="1">
      <c r="A14" s="10"/>
      <c r="B14" s="104"/>
      <c r="C14" s="904" t="s">
        <v>51</v>
      </c>
      <c r="D14" s="728"/>
      <c r="E14" s="728"/>
      <c r="F14" s="728"/>
      <c r="G14" s="728"/>
      <c r="H14" s="728"/>
      <c r="I14" s="728"/>
      <c r="J14" s="728"/>
      <c r="K14" s="728"/>
      <c r="L14" s="728"/>
      <c r="M14" s="728"/>
      <c r="N14" s="728"/>
      <c r="O14" s="728"/>
      <c r="P14" s="728"/>
      <c r="Q14" s="728"/>
      <c r="R14" s="905"/>
      <c r="S14" s="808" t="s">
        <v>30</v>
      </c>
      <c r="T14" s="809"/>
      <c r="U14" s="811">
        <f>SUM(U6:W13)</f>
        <v>0</v>
      </c>
      <c r="V14" s="812"/>
      <c r="W14" s="813"/>
      <c r="X14" s="906">
        <f>SUM(X6:Z13)</f>
        <v>0</v>
      </c>
      <c r="Y14" s="802"/>
      <c r="Z14" s="802"/>
      <c r="AA14" s="802">
        <f>SUM(AA6:AC13)</f>
        <v>0</v>
      </c>
      <c r="AB14" s="802"/>
      <c r="AC14" s="802"/>
      <c r="AD14" s="802">
        <f>SUM(AD6:AF13)</f>
        <v>0</v>
      </c>
      <c r="AE14" s="802"/>
      <c r="AF14" s="803"/>
      <c r="AM14" s="273"/>
      <c r="AN14" s="274"/>
      <c r="AO14" s="274"/>
      <c r="AP14" s="10"/>
    </row>
    <row r="15" spans="1:42" s="2" customFormat="1" ht="19.5" customHeight="1" thickBot="1">
      <c r="A15" s="13"/>
      <c r="B15" s="109"/>
      <c r="C15" s="922" t="s">
        <v>412</v>
      </c>
      <c r="D15" s="923"/>
      <c r="E15" s="923"/>
      <c r="F15" s="923"/>
      <c r="G15" s="923"/>
      <c r="H15" s="923"/>
      <c r="I15" s="923"/>
      <c r="J15" s="923"/>
      <c r="K15" s="923"/>
      <c r="L15" s="923"/>
      <c r="M15" s="923"/>
      <c r="N15" s="923"/>
      <c r="O15" s="923"/>
      <c r="P15" s="923"/>
      <c r="Q15" s="923"/>
      <c r="R15" s="924"/>
      <c r="S15" s="804" t="s">
        <v>47</v>
      </c>
      <c r="T15" s="805"/>
      <c r="U15" s="805"/>
      <c r="V15" s="805"/>
      <c r="W15" s="805"/>
      <c r="X15" s="805"/>
      <c r="Y15" s="805"/>
      <c r="Z15" s="805"/>
      <c r="AA15" s="805"/>
      <c r="AB15" s="806">
        <f>SUM(X14:AF14)</f>
        <v>0</v>
      </c>
      <c r="AC15" s="806"/>
      <c r="AD15" s="806"/>
      <c r="AE15" s="806"/>
      <c r="AF15" s="807"/>
      <c r="AI15" s="17"/>
      <c r="AJ15" s="17"/>
      <c r="AK15" s="17"/>
      <c r="AL15" s="17"/>
      <c r="AM15" s="273"/>
      <c r="AN15" s="274"/>
      <c r="AO15" s="274"/>
      <c r="AP15" s="13"/>
    </row>
    <row r="16" spans="1:42" ht="14.25" customHeight="1" thickBot="1">
      <c r="A16" s="10"/>
      <c r="B16" s="104"/>
      <c r="C16" s="825"/>
      <c r="D16" s="826"/>
      <c r="E16" s="826"/>
      <c r="F16" s="826"/>
      <c r="G16" s="826"/>
      <c r="H16" s="826"/>
      <c r="I16" s="826"/>
      <c r="J16" s="826"/>
      <c r="K16" s="826"/>
      <c r="L16" s="826"/>
      <c r="M16" s="826"/>
      <c r="N16" s="826"/>
      <c r="O16" s="826"/>
      <c r="P16" s="826"/>
      <c r="Q16" s="826"/>
      <c r="R16" s="826"/>
      <c r="S16" s="826"/>
      <c r="T16" s="826"/>
      <c r="U16" s="826"/>
      <c r="V16" s="826"/>
      <c r="W16" s="826"/>
      <c r="X16" s="826"/>
      <c r="Y16" s="826"/>
      <c r="Z16" s="826"/>
      <c r="AA16" s="826"/>
      <c r="AB16" s="826"/>
      <c r="AC16" s="826"/>
      <c r="AD16" s="826"/>
      <c r="AE16" s="826"/>
      <c r="AF16" s="827"/>
      <c r="AM16" s="273"/>
      <c r="AN16" s="274"/>
      <c r="AO16" s="274"/>
      <c r="AP16" s="10"/>
    </row>
    <row r="17" spans="1:42" s="4" customFormat="1" ht="24" customHeight="1" thickBot="1">
      <c r="A17" s="14"/>
      <c r="B17" s="110"/>
      <c r="C17" s="823" t="s">
        <v>430</v>
      </c>
      <c r="D17" s="824"/>
      <c r="E17" s="824"/>
      <c r="F17" s="824"/>
      <c r="G17" s="824"/>
      <c r="H17" s="824"/>
      <c r="I17" s="824"/>
      <c r="J17" s="824"/>
      <c r="K17" s="824"/>
      <c r="L17" s="824"/>
      <c r="M17" s="824"/>
      <c r="N17" s="824"/>
      <c r="O17" s="824"/>
      <c r="P17" s="824"/>
      <c r="Q17" s="824"/>
      <c r="R17" s="824"/>
      <c r="S17" s="824"/>
      <c r="T17" s="824"/>
      <c r="U17" s="824"/>
      <c r="V17" s="824"/>
      <c r="W17" s="824"/>
      <c r="X17" s="824"/>
      <c r="Y17" s="824"/>
      <c r="Z17" s="824"/>
      <c r="AA17" s="688" t="s">
        <v>463</v>
      </c>
      <c r="AB17" s="689"/>
      <c r="AC17" s="689"/>
      <c r="AD17" s="689"/>
      <c r="AE17" s="689"/>
      <c r="AF17" s="690"/>
      <c r="AM17" s="273"/>
      <c r="AN17" s="274"/>
      <c r="AO17" s="274"/>
      <c r="AP17" s="14"/>
    </row>
    <row r="18" spans="1:42" s="2" customFormat="1" ht="18" customHeight="1" thickBot="1">
      <c r="A18" s="13"/>
      <c r="B18" s="109"/>
      <c r="C18" s="777" t="s">
        <v>48</v>
      </c>
      <c r="D18" s="732"/>
      <c r="E18" s="732"/>
      <c r="F18" s="732"/>
      <c r="G18" s="732"/>
      <c r="H18" s="732"/>
      <c r="I18" s="732"/>
      <c r="J18" s="732"/>
      <c r="K18" s="732"/>
      <c r="L18" s="732"/>
      <c r="M18" s="732"/>
      <c r="N18" s="819" t="str">
        <f>mena_1</f>
        <v>Kč</v>
      </c>
      <c r="O18" s="819"/>
      <c r="P18" s="819"/>
      <c r="Q18" s="819"/>
      <c r="R18" s="820"/>
      <c r="S18" s="792">
        <f>IF(mena_2="","",mena_2)</f>
      </c>
      <c r="T18" s="792"/>
      <c r="U18" s="792"/>
      <c r="V18" s="792"/>
      <c r="W18" s="792"/>
      <c r="X18" s="792">
        <f>IF(mena_3="","",mena_3)</f>
      </c>
      <c r="Y18" s="792"/>
      <c r="Z18" s="792"/>
      <c r="AA18" s="792"/>
      <c r="AB18" s="792"/>
      <c r="AC18" s="792">
        <f>IF(mena_4="","",mena_4)</f>
      </c>
      <c r="AD18" s="792"/>
      <c r="AE18" s="792"/>
      <c r="AF18" s="793"/>
      <c r="AM18" s="273"/>
      <c r="AN18" s="274"/>
      <c r="AO18" s="274"/>
      <c r="AP18" s="13"/>
    </row>
    <row r="19" spans="1:42" s="2" customFormat="1" ht="18" customHeight="1" thickBot="1" thickTop="1">
      <c r="A19" s="13"/>
      <c r="B19" s="109"/>
      <c r="C19" s="828" t="s">
        <v>22</v>
      </c>
      <c r="D19" s="829"/>
      <c r="E19" s="829"/>
      <c r="F19" s="829"/>
      <c r="G19" s="829"/>
      <c r="H19" s="829"/>
      <c r="I19" s="829"/>
      <c r="J19" s="829"/>
      <c r="K19" s="829"/>
      <c r="L19" s="829"/>
      <c r="M19" s="829"/>
      <c r="N19" s="821">
        <f>za_PHM_1</f>
        <v>0</v>
      </c>
      <c r="O19" s="821"/>
      <c r="P19" s="821"/>
      <c r="Q19" s="821"/>
      <c r="R19" s="822"/>
      <c r="S19" s="794">
        <f>za_PHM_2</f>
      </c>
      <c r="T19" s="794"/>
      <c r="U19" s="794"/>
      <c r="V19" s="794"/>
      <c r="W19" s="794"/>
      <c r="X19" s="794">
        <f>za_PHM_3</f>
      </c>
      <c r="Y19" s="794"/>
      <c r="Z19" s="794"/>
      <c r="AA19" s="794"/>
      <c r="AB19" s="794"/>
      <c r="AC19" s="794">
        <f>za_PHM_4</f>
      </c>
      <c r="AD19" s="794"/>
      <c r="AE19" s="794"/>
      <c r="AF19" s="795"/>
      <c r="AH19" s="105"/>
      <c r="AM19" s="273"/>
      <c r="AN19" s="274"/>
      <c r="AO19" s="274"/>
      <c r="AP19" s="13"/>
    </row>
    <row r="20" spans="1:42" s="2" customFormat="1" ht="18" customHeight="1" thickBot="1">
      <c r="A20" s="13"/>
      <c r="B20" s="109"/>
      <c r="C20" s="830" t="s">
        <v>462</v>
      </c>
      <c r="D20" s="831"/>
      <c r="E20" s="831"/>
      <c r="F20" s="831"/>
      <c r="G20" s="831"/>
      <c r="H20" s="831"/>
      <c r="I20" s="831"/>
      <c r="J20" s="831"/>
      <c r="K20" s="831"/>
      <c r="L20" s="831"/>
      <c r="M20" s="831"/>
      <c r="N20" s="814">
        <f>za_km</f>
        <v>0</v>
      </c>
      <c r="O20" s="814"/>
      <c r="P20" s="814"/>
      <c r="Q20" s="814"/>
      <c r="R20" s="815"/>
      <c r="S20" s="796" t="s">
        <v>21</v>
      </c>
      <c r="T20" s="797"/>
      <c r="U20" s="797"/>
      <c r="V20" s="797"/>
      <c r="W20" s="797"/>
      <c r="X20" s="797"/>
      <c r="Y20" s="797"/>
      <c r="Z20" s="797"/>
      <c r="AA20" s="797"/>
      <c r="AB20" s="797"/>
      <c r="AC20" s="797"/>
      <c r="AD20" s="797"/>
      <c r="AE20" s="797"/>
      <c r="AF20" s="798"/>
      <c r="AM20" s="273"/>
      <c r="AN20" s="274"/>
      <c r="AO20" s="274"/>
      <c r="AP20" s="13"/>
    </row>
    <row r="21" spans="1:42" s="2" customFormat="1" ht="18" customHeight="1" thickBot="1">
      <c r="A21" s="13"/>
      <c r="B21" s="109"/>
      <c r="C21" s="832" t="s">
        <v>23</v>
      </c>
      <c r="D21" s="833"/>
      <c r="E21" s="833"/>
      <c r="F21" s="833"/>
      <c r="G21" s="833"/>
      <c r="H21" s="833"/>
      <c r="I21" s="833"/>
      <c r="J21" s="833"/>
      <c r="K21" s="833"/>
      <c r="L21" s="833"/>
      <c r="M21" s="834"/>
      <c r="N21" s="816">
        <f>kc_celk</f>
        <v>0</v>
      </c>
      <c r="O21" s="817"/>
      <c r="P21" s="817"/>
      <c r="Q21" s="817"/>
      <c r="R21" s="818"/>
      <c r="S21" s="797"/>
      <c r="T21" s="797"/>
      <c r="U21" s="797"/>
      <c r="V21" s="797"/>
      <c r="W21" s="797"/>
      <c r="X21" s="797"/>
      <c r="Y21" s="797"/>
      <c r="Z21" s="797"/>
      <c r="AA21" s="797"/>
      <c r="AB21" s="797"/>
      <c r="AC21" s="797"/>
      <c r="AD21" s="797"/>
      <c r="AE21" s="797"/>
      <c r="AF21" s="798"/>
      <c r="AM21" s="273"/>
      <c r="AN21" s="274"/>
      <c r="AO21" s="274"/>
      <c r="AP21" s="13"/>
    </row>
    <row r="22" spans="1:42" ht="12" thickBot="1">
      <c r="A22" s="10"/>
      <c r="B22" s="104"/>
      <c r="C22" s="825"/>
      <c r="D22" s="826"/>
      <c r="E22" s="826"/>
      <c r="F22" s="826"/>
      <c r="G22" s="826"/>
      <c r="H22" s="826"/>
      <c r="I22" s="826"/>
      <c r="J22" s="826"/>
      <c r="K22" s="826"/>
      <c r="L22" s="826"/>
      <c r="M22" s="826"/>
      <c r="N22" s="826"/>
      <c r="O22" s="826"/>
      <c r="P22" s="826"/>
      <c r="Q22" s="826"/>
      <c r="R22" s="826"/>
      <c r="S22" s="826"/>
      <c r="T22" s="826"/>
      <c r="U22" s="826"/>
      <c r="V22" s="826"/>
      <c r="W22" s="826"/>
      <c r="X22" s="826"/>
      <c r="Y22" s="826"/>
      <c r="Z22" s="826"/>
      <c r="AA22" s="826"/>
      <c r="AB22" s="826"/>
      <c r="AC22" s="826"/>
      <c r="AD22" s="826"/>
      <c r="AE22" s="826"/>
      <c r="AF22" s="827"/>
      <c r="AM22" s="273"/>
      <c r="AN22" s="274"/>
      <c r="AO22" s="274"/>
      <c r="AP22" s="10"/>
    </row>
    <row r="23" spans="1:42" s="4" customFormat="1" ht="25.5" customHeight="1">
      <c r="A23" s="14"/>
      <c r="B23" s="110"/>
      <c r="C23" s="783" t="s">
        <v>432</v>
      </c>
      <c r="D23" s="784"/>
      <c r="E23" s="784"/>
      <c r="F23" s="784"/>
      <c r="G23" s="784"/>
      <c r="H23" s="784"/>
      <c r="I23" s="784"/>
      <c r="J23" s="784"/>
      <c r="K23" s="784"/>
      <c r="L23" s="784"/>
      <c r="M23" s="784"/>
      <c r="N23" s="784"/>
      <c r="O23" s="784"/>
      <c r="P23" s="784"/>
      <c r="Q23" s="784"/>
      <c r="R23" s="784"/>
      <c r="S23" s="784"/>
      <c r="T23" s="784"/>
      <c r="U23" s="784"/>
      <c r="V23" s="784"/>
      <c r="W23" s="784"/>
      <c r="X23" s="784"/>
      <c r="Y23" s="784"/>
      <c r="Z23" s="784"/>
      <c r="AA23" s="784"/>
      <c r="AB23" s="784"/>
      <c r="AC23" s="784"/>
      <c r="AD23" s="784"/>
      <c r="AE23" s="784"/>
      <c r="AF23" s="785"/>
      <c r="AM23" s="273"/>
      <c r="AN23" s="274"/>
      <c r="AO23" s="274"/>
      <c r="AP23" s="14"/>
    </row>
    <row r="24" spans="1:42" ht="11.25">
      <c r="A24" s="10"/>
      <c r="B24" s="104"/>
      <c r="C24" s="835"/>
      <c r="D24" s="836"/>
      <c r="E24" s="836"/>
      <c r="F24" s="836"/>
      <c r="G24" s="836"/>
      <c r="H24" s="836"/>
      <c r="I24" s="836"/>
      <c r="J24" s="836"/>
      <c r="K24" s="836"/>
      <c r="L24" s="836"/>
      <c r="M24" s="836"/>
      <c r="N24" s="836"/>
      <c r="O24" s="836"/>
      <c r="P24" s="836"/>
      <c r="Q24" s="836"/>
      <c r="R24" s="836"/>
      <c r="S24" s="836"/>
      <c r="T24" s="836"/>
      <c r="U24" s="836"/>
      <c r="V24" s="836"/>
      <c r="W24" s="836"/>
      <c r="X24" s="836"/>
      <c r="Y24" s="836"/>
      <c r="Z24" s="836"/>
      <c r="AA24" s="836"/>
      <c r="AB24" s="836"/>
      <c r="AC24" s="836"/>
      <c r="AD24" s="836"/>
      <c r="AE24" s="836"/>
      <c r="AF24" s="837"/>
      <c r="AM24" s="273"/>
      <c r="AN24" s="274"/>
      <c r="AO24" s="274"/>
      <c r="AP24" s="10"/>
    </row>
    <row r="25" spans="1:42" ht="13.5" customHeight="1">
      <c r="A25" s="10"/>
      <c r="B25" s="104"/>
      <c r="C25" s="692" t="s">
        <v>25</v>
      </c>
      <c r="D25" s="693"/>
      <c r="E25" s="693"/>
      <c r="F25" s="693"/>
      <c r="G25" s="693"/>
      <c r="H25" s="693"/>
      <c r="I25" s="693"/>
      <c r="J25" s="693"/>
      <c r="K25" s="693"/>
      <c r="L25" s="693" t="s">
        <v>428</v>
      </c>
      <c r="M25" s="693"/>
      <c r="N25" s="838"/>
      <c r="O25" s="838"/>
      <c r="P25" s="838"/>
      <c r="Q25" s="838"/>
      <c r="R25" s="838"/>
      <c r="S25" s="838"/>
      <c r="T25" s="838"/>
      <c r="U25" s="810" t="s">
        <v>27</v>
      </c>
      <c r="V25" s="810"/>
      <c r="W25" s="838"/>
      <c r="X25" s="838"/>
      <c r="Y25" s="838"/>
      <c r="Z25" s="838"/>
      <c r="AA25" s="810" t="s">
        <v>28</v>
      </c>
      <c r="AB25" s="810"/>
      <c r="AC25" s="838"/>
      <c r="AD25" s="838"/>
      <c r="AE25" s="838"/>
      <c r="AF25" s="839"/>
      <c r="AM25" s="273"/>
      <c r="AN25" s="274"/>
      <c r="AO25" s="274"/>
      <c r="AP25" s="10"/>
    </row>
    <row r="26" spans="1:42" ht="12">
      <c r="A26" s="10"/>
      <c r="B26" s="104"/>
      <c r="C26" s="692" t="s">
        <v>26</v>
      </c>
      <c r="D26" s="693"/>
      <c r="E26" s="693"/>
      <c r="F26" s="693"/>
      <c r="G26" s="693"/>
      <c r="H26" s="693"/>
      <c r="I26" s="693"/>
      <c r="J26" s="693"/>
      <c r="K26" s="693"/>
      <c r="L26" s="693" t="s">
        <v>428</v>
      </c>
      <c r="M26" s="693"/>
      <c r="N26" s="838"/>
      <c r="O26" s="838"/>
      <c r="P26" s="838"/>
      <c r="Q26" s="838"/>
      <c r="R26" s="838"/>
      <c r="S26" s="838"/>
      <c r="T26" s="838"/>
      <c r="U26" s="810" t="s">
        <v>27</v>
      </c>
      <c r="V26" s="810"/>
      <c r="W26" s="848"/>
      <c r="X26" s="838"/>
      <c r="Y26" s="838"/>
      <c r="Z26" s="838"/>
      <c r="AA26" s="810" t="s">
        <v>28</v>
      </c>
      <c r="AB26" s="810"/>
      <c r="AC26" s="840"/>
      <c r="AD26" s="838"/>
      <c r="AE26" s="838"/>
      <c r="AF26" s="839"/>
      <c r="AM26" s="273"/>
      <c r="AN26" s="274"/>
      <c r="AO26" s="274"/>
      <c r="AP26" s="10"/>
    </row>
    <row r="27" spans="1:42" ht="12" customHeight="1">
      <c r="A27" s="10"/>
      <c r="B27" s="104"/>
      <c r="C27" s="835"/>
      <c r="D27" s="836"/>
      <c r="E27" s="836"/>
      <c r="F27" s="836"/>
      <c r="G27" s="836"/>
      <c r="H27" s="836"/>
      <c r="I27" s="836"/>
      <c r="J27" s="836"/>
      <c r="K27" s="836"/>
      <c r="L27" s="836"/>
      <c r="M27" s="836"/>
      <c r="N27" s="836"/>
      <c r="O27" s="836"/>
      <c r="P27" s="836"/>
      <c r="Q27" s="836"/>
      <c r="R27" s="836"/>
      <c r="S27" s="836"/>
      <c r="T27" s="836"/>
      <c r="U27" s="836"/>
      <c r="V27" s="836"/>
      <c r="W27" s="836"/>
      <c r="X27" s="836"/>
      <c r="Y27" s="836"/>
      <c r="Z27" s="836"/>
      <c r="AA27" s="836"/>
      <c r="AB27" s="836"/>
      <c r="AC27" s="836"/>
      <c r="AD27" s="836"/>
      <c r="AE27" s="836"/>
      <c r="AF27" s="837"/>
      <c r="AM27" s="273"/>
      <c r="AN27" s="274"/>
      <c r="AO27" s="274"/>
      <c r="AP27" s="10"/>
    </row>
    <row r="28" spans="1:42" ht="15" customHeight="1" thickBot="1">
      <c r="A28" s="10"/>
      <c r="B28" s="104"/>
      <c r="C28" s="842" t="s">
        <v>29</v>
      </c>
      <c r="D28" s="843"/>
      <c r="E28" s="843"/>
      <c r="F28" s="843"/>
      <c r="G28" s="843"/>
      <c r="H28" s="843"/>
      <c r="I28" s="843"/>
      <c r="J28" s="843"/>
      <c r="K28" s="843"/>
      <c r="L28" s="843"/>
      <c r="M28" s="843"/>
      <c r="N28" s="843"/>
      <c r="O28" s="843"/>
      <c r="P28" s="843"/>
      <c r="Q28" s="843"/>
      <c r="R28" s="843"/>
      <c r="S28" s="843"/>
      <c r="T28" s="843"/>
      <c r="U28" s="843"/>
      <c r="V28" s="843"/>
      <c r="W28" s="843"/>
      <c r="X28" s="843"/>
      <c r="Y28" s="843"/>
      <c r="Z28" s="843"/>
      <c r="AA28" s="843"/>
      <c r="AB28" s="843"/>
      <c r="AC28" s="843"/>
      <c r="AD28" s="843"/>
      <c r="AE28" s="843"/>
      <c r="AF28" s="844"/>
      <c r="AM28" s="273"/>
      <c r="AN28" s="274"/>
      <c r="AO28" s="275"/>
      <c r="AP28" s="10"/>
    </row>
    <row r="29" spans="1:42" s="3" customFormat="1" ht="21.75" customHeight="1">
      <c r="A29" s="12"/>
      <c r="B29" s="108"/>
      <c r="C29" s="773" t="s">
        <v>31</v>
      </c>
      <c r="D29" s="774"/>
      <c r="E29" s="754"/>
      <c r="F29" s="753" t="s">
        <v>32</v>
      </c>
      <c r="G29" s="754"/>
      <c r="H29" s="757" t="s">
        <v>33</v>
      </c>
      <c r="I29" s="757"/>
      <c r="J29" s="762" t="s">
        <v>34</v>
      </c>
      <c r="K29" s="762"/>
      <c r="L29" s="762" t="s">
        <v>35</v>
      </c>
      <c r="M29" s="762"/>
      <c r="N29" s="762"/>
      <c r="O29" s="762"/>
      <c r="P29" s="762"/>
      <c r="Q29" s="762"/>
      <c r="R29" s="762"/>
      <c r="S29" s="762"/>
      <c r="T29" s="747" t="s">
        <v>413</v>
      </c>
      <c r="U29" s="748"/>
      <c r="V29" s="748"/>
      <c r="W29" s="745" t="s">
        <v>36</v>
      </c>
      <c r="X29" s="745"/>
      <c r="Y29" s="745"/>
      <c r="Z29" s="743" t="s">
        <v>414</v>
      </c>
      <c r="AA29" s="743"/>
      <c r="AB29" s="743"/>
      <c r="AC29" s="743"/>
      <c r="AD29" s="735" t="s">
        <v>256</v>
      </c>
      <c r="AE29" s="736"/>
      <c r="AF29" s="737"/>
      <c r="AM29" s="273"/>
      <c r="AN29" s="274"/>
      <c r="AO29" s="274"/>
      <c r="AP29" s="12"/>
    </row>
    <row r="30" spans="1:42" s="3" customFormat="1" ht="35.25" customHeight="1" thickBot="1">
      <c r="A30" s="12"/>
      <c r="B30" s="108"/>
      <c r="C30" s="775"/>
      <c r="D30" s="776"/>
      <c r="E30" s="756"/>
      <c r="F30" s="755"/>
      <c r="G30" s="756"/>
      <c r="H30" s="731"/>
      <c r="I30" s="731"/>
      <c r="J30" s="763"/>
      <c r="K30" s="763"/>
      <c r="L30" s="763"/>
      <c r="M30" s="763"/>
      <c r="N30" s="763"/>
      <c r="O30" s="763"/>
      <c r="P30" s="763"/>
      <c r="Q30" s="763"/>
      <c r="R30" s="763"/>
      <c r="S30" s="763"/>
      <c r="T30" s="749"/>
      <c r="U30" s="749"/>
      <c r="V30" s="749"/>
      <c r="W30" s="746"/>
      <c r="X30" s="746"/>
      <c r="Y30" s="746"/>
      <c r="Z30" s="744"/>
      <c r="AA30" s="744"/>
      <c r="AB30" s="744"/>
      <c r="AC30" s="744"/>
      <c r="AD30" s="116" t="s">
        <v>53</v>
      </c>
      <c r="AE30" s="117" t="s">
        <v>54</v>
      </c>
      <c r="AF30" s="118" t="s">
        <v>55</v>
      </c>
      <c r="AG30" s="3" t="s">
        <v>53</v>
      </c>
      <c r="AH30" s="3" t="s">
        <v>54</v>
      </c>
      <c r="AI30" s="3" t="s">
        <v>55</v>
      </c>
      <c r="AJ30" s="113" t="s">
        <v>427</v>
      </c>
      <c r="AK30" s="113" t="s">
        <v>426</v>
      </c>
      <c r="AL30" s="113" t="s">
        <v>410</v>
      </c>
      <c r="AM30" s="273"/>
      <c r="AN30" s="274"/>
      <c r="AO30" s="274"/>
      <c r="AP30" s="12"/>
    </row>
    <row r="31" spans="1:42" s="2" customFormat="1" ht="11.25" customHeight="1" thickTop="1">
      <c r="A31" s="13"/>
      <c r="B31" s="706" t="s">
        <v>409</v>
      </c>
      <c r="C31" s="928"/>
      <c r="D31" s="929"/>
      <c r="E31" s="930"/>
      <c r="F31" s="910"/>
      <c r="G31" s="910"/>
      <c r="H31" s="910"/>
      <c r="I31" s="910"/>
      <c r="J31" s="931">
        <f>IF(ISNA(VLOOKUP(L31,'Žádost o valuty'!$Y$3:$AA$200,2,FALSE)),"",VLOOKUP(L31,'Žádost o valuty'!$Y$3:$AA$200,2,FALSE))</f>
      </c>
      <c r="K31" s="931"/>
      <c r="L31" s="741"/>
      <c r="M31" s="742"/>
      <c r="N31" s="742"/>
      <c r="O31" s="742"/>
      <c r="P31" s="742"/>
      <c r="Q31" s="742"/>
      <c r="R31" s="742"/>
      <c r="S31" s="742"/>
      <c r="T31" s="938">
        <f>IF(ISNA(VLOOKUP(L31,'Žádost o valuty'!$Y$3:$AA$200,3,FALSE)),0,VLOOKUP(L31,'Žádost o valuty'!$Y$3:$AA$200,3,FALSE))</f>
        <v>0</v>
      </c>
      <c r="U31" s="938"/>
      <c r="V31" s="938"/>
      <c r="W31" s="938">
        <f>IF(AND(F31=0,H31=0),0,IF(F31,HLOOKUP(CEILING(F31,6),AG$56:AJ$61,6),H31))*T31*kapesne</f>
        <v>0</v>
      </c>
      <c r="X31" s="938"/>
      <c r="Y31" s="938"/>
      <c r="Z31" s="944">
        <f>IF($AI$62=TRUE,0,IF(AND(F31=0,H31=0),0,T31*IF(F31,AJ31,AK31*H31)))</f>
        <v>0</v>
      </c>
      <c r="AA31" s="945"/>
      <c r="AB31" s="945"/>
      <c r="AC31" s="946"/>
      <c r="AD31" s="912"/>
      <c r="AE31" s="911"/>
      <c r="AF31" s="769"/>
      <c r="AG31" s="38" t="b">
        <v>0</v>
      </c>
      <c r="AH31" s="38" t="b">
        <v>0</v>
      </c>
      <c r="AI31" s="38" t="b">
        <v>0</v>
      </c>
      <c r="AJ31" s="123">
        <f>HLOOKUP(CEILING(F31,6),AG$56:AJ$61,6)*(VLOOKUP(AL31,AG$57:AJ$60,MATCH(CEILING(F31,6),AG$56:AJ$56,1)))</f>
        <v>0</v>
      </c>
      <c r="AK31" s="123">
        <f>VLOOKUP(AL31,AG$57:AJ$60,4,TRUE)*AJ$57</f>
        <v>1</v>
      </c>
      <c r="AL31" s="39">
        <f>COUNTIF(AG31:AI31,TRUE)</f>
        <v>0</v>
      </c>
      <c r="AM31" s="273"/>
      <c r="AN31" s="274"/>
      <c r="AO31" s="275"/>
      <c r="AP31" s="13"/>
    </row>
    <row r="32" spans="1:42" s="2" customFormat="1" ht="11.25" customHeight="1">
      <c r="A32" s="13"/>
      <c r="B32" s="707"/>
      <c r="C32" s="845"/>
      <c r="D32" s="846"/>
      <c r="E32" s="847"/>
      <c r="F32" s="673"/>
      <c r="G32" s="673"/>
      <c r="H32" s="673"/>
      <c r="I32" s="673"/>
      <c r="J32" s="702"/>
      <c r="K32" s="702"/>
      <c r="L32" s="675"/>
      <c r="M32" s="676"/>
      <c r="N32" s="676"/>
      <c r="O32" s="676"/>
      <c r="P32" s="676"/>
      <c r="Q32" s="676"/>
      <c r="R32" s="676"/>
      <c r="S32" s="676"/>
      <c r="T32" s="671"/>
      <c r="U32" s="671"/>
      <c r="V32" s="671"/>
      <c r="W32" s="671"/>
      <c r="X32" s="671"/>
      <c r="Y32" s="671"/>
      <c r="Z32" s="750"/>
      <c r="AA32" s="751"/>
      <c r="AB32" s="751"/>
      <c r="AC32" s="752"/>
      <c r="AD32" s="695"/>
      <c r="AE32" s="697"/>
      <c r="AF32" s="668"/>
      <c r="AG32" s="38"/>
      <c r="AH32" s="38"/>
      <c r="AI32" s="38"/>
      <c r="AJ32" s="270"/>
      <c r="AK32" s="123"/>
      <c r="AL32" s="39"/>
      <c r="AM32" s="273"/>
      <c r="AN32" s="274"/>
      <c r="AO32" s="274"/>
      <c r="AP32" s="13"/>
    </row>
    <row r="33" spans="1:42" ht="11.25" customHeight="1">
      <c r="A33" s="10"/>
      <c r="B33" s="708" t="s">
        <v>450</v>
      </c>
      <c r="C33" s="699"/>
      <c r="D33" s="700"/>
      <c r="E33" s="701"/>
      <c r="F33" s="673"/>
      <c r="G33" s="673"/>
      <c r="H33" s="673"/>
      <c r="I33" s="673"/>
      <c r="J33" s="702">
        <f>IF(ISNA(VLOOKUP(L33,'Žádost o valuty'!$Y$3:$AA$200,2,FALSE)),"",VLOOKUP(L33,'Žádost o valuty'!$Y$3:$AA$200,2,FALSE))</f>
      </c>
      <c r="K33" s="702"/>
      <c r="L33" s="675"/>
      <c r="M33" s="676"/>
      <c r="N33" s="676"/>
      <c r="O33" s="676"/>
      <c r="P33" s="676"/>
      <c r="Q33" s="676"/>
      <c r="R33" s="676"/>
      <c r="S33" s="676"/>
      <c r="T33" s="671">
        <f>IF(ISNA(VLOOKUP(L33,'Žádost o valuty'!$Y$3:$AA$200,3,FALSE)),0,VLOOKUP(L33,'Žádost o valuty'!$Y$3:$AA$200,3,FALSE))</f>
        <v>0</v>
      </c>
      <c r="U33" s="671"/>
      <c r="V33" s="671"/>
      <c r="W33" s="671">
        <f>IF(AND(F33=0,H33=0),0,IF(F33,HLOOKUP(CEILING(F33,6),AG$56:AJ$61,6),H33))*T33*kapesne</f>
        <v>0</v>
      </c>
      <c r="X33" s="671"/>
      <c r="Y33" s="671"/>
      <c r="Z33" s="750">
        <f>IF($AI$62=TRUE,0,IF(AND(F33=0,H33=0),0,T33*IF(F33,AJ33,AK33*H33)))</f>
        <v>0</v>
      </c>
      <c r="AA33" s="751"/>
      <c r="AB33" s="751"/>
      <c r="AC33" s="752"/>
      <c r="AD33" s="694"/>
      <c r="AE33" s="696"/>
      <c r="AF33" s="667"/>
      <c r="AG33" s="40" t="b">
        <v>0</v>
      </c>
      <c r="AH33" s="40" t="b">
        <v>0</v>
      </c>
      <c r="AI33" s="40" t="b">
        <v>0</v>
      </c>
      <c r="AJ33" s="123">
        <f>HLOOKUP(CEILING(F33,6),AG$56:AJ$61,6)*(VLOOKUP(AL33,AG$57:AJ$60,MATCH(CEILING(F33,6),AG$56:AJ$56,1)))</f>
        <v>0</v>
      </c>
      <c r="AK33" s="123">
        <f>VLOOKUP(AL33,AG$57:AJ$60,4,TRUE)*AJ$57</f>
        <v>1</v>
      </c>
      <c r="AL33" s="39">
        <f>COUNTIF(AG33:AI33,TRUE)</f>
        <v>0</v>
      </c>
      <c r="AM33" s="273"/>
      <c r="AN33" s="274"/>
      <c r="AO33" s="274"/>
      <c r="AP33" s="10"/>
    </row>
    <row r="34" spans="1:42" ht="11.25" customHeight="1">
      <c r="A34" s="10"/>
      <c r="B34" s="707"/>
      <c r="C34" s="845"/>
      <c r="D34" s="846"/>
      <c r="E34" s="847"/>
      <c r="F34" s="673"/>
      <c r="G34" s="673"/>
      <c r="H34" s="673"/>
      <c r="I34" s="673"/>
      <c r="J34" s="702"/>
      <c r="K34" s="702"/>
      <c r="L34" s="675"/>
      <c r="M34" s="676"/>
      <c r="N34" s="676"/>
      <c r="O34" s="676"/>
      <c r="P34" s="676"/>
      <c r="Q34" s="676"/>
      <c r="R34" s="676"/>
      <c r="S34" s="676"/>
      <c r="T34" s="671"/>
      <c r="U34" s="671"/>
      <c r="V34" s="671"/>
      <c r="W34" s="671"/>
      <c r="X34" s="671"/>
      <c r="Y34" s="671"/>
      <c r="Z34" s="750"/>
      <c r="AA34" s="751"/>
      <c r="AB34" s="751"/>
      <c r="AC34" s="752"/>
      <c r="AD34" s="695"/>
      <c r="AE34" s="697"/>
      <c r="AF34" s="668"/>
      <c r="AG34" s="40"/>
      <c r="AH34" s="40"/>
      <c r="AI34" s="40"/>
      <c r="AJ34" s="270"/>
      <c r="AK34" s="123"/>
      <c r="AL34" s="39"/>
      <c r="AM34" s="273"/>
      <c r="AN34" s="274"/>
      <c r="AO34" s="274"/>
      <c r="AP34" s="10"/>
    </row>
    <row r="35" spans="1:42" ht="11.25" customHeight="1">
      <c r="A35" s="10"/>
      <c r="B35" s="707"/>
      <c r="C35" s="699"/>
      <c r="D35" s="700"/>
      <c r="E35" s="701"/>
      <c r="F35" s="673"/>
      <c r="G35" s="673"/>
      <c r="H35" s="673"/>
      <c r="I35" s="673"/>
      <c r="J35" s="702">
        <f>IF(ISNA(VLOOKUP(L35,'Žádost o valuty'!$Y$3:$AA$200,2,FALSE)),"",VLOOKUP(L35,'Žádost o valuty'!$Y$3:$AA$200,2,FALSE))</f>
      </c>
      <c r="K35" s="702"/>
      <c r="L35" s="675"/>
      <c r="M35" s="676"/>
      <c r="N35" s="676"/>
      <c r="O35" s="676"/>
      <c r="P35" s="676"/>
      <c r="Q35" s="676"/>
      <c r="R35" s="676"/>
      <c r="S35" s="676"/>
      <c r="T35" s="671">
        <f>IF(ISNA(VLOOKUP(L35,'Žádost o valuty'!$Y$3:$AA$200,3,FALSE)),0,VLOOKUP(L35,'Žádost o valuty'!$Y$3:$AA$200,3,FALSE))</f>
        <v>0</v>
      </c>
      <c r="U35" s="671"/>
      <c r="V35" s="671"/>
      <c r="W35" s="671">
        <f>IF(AND(F35=0,H35=0),0,IF(F35,HLOOKUP(CEILING(F35,6),AG$56:AJ$61,6),H35))*T35*kapesne</f>
        <v>0</v>
      </c>
      <c r="X35" s="671"/>
      <c r="Y35" s="671"/>
      <c r="Z35" s="750">
        <f>IF($AI$62=TRUE,0,IF(AND(F35=0,H35=0),0,T35*IF(F35,AJ35,AK35*H35)))</f>
        <v>0</v>
      </c>
      <c r="AA35" s="751"/>
      <c r="AB35" s="751"/>
      <c r="AC35" s="752"/>
      <c r="AD35" s="694"/>
      <c r="AE35" s="696"/>
      <c r="AF35" s="667"/>
      <c r="AG35" s="40" t="b">
        <v>0</v>
      </c>
      <c r="AH35" s="40" t="b">
        <v>0</v>
      </c>
      <c r="AI35" s="40" t="b">
        <v>0</v>
      </c>
      <c r="AJ35" s="123">
        <f>HLOOKUP(CEILING(F35,6),AG$56:AJ$61,6)*(VLOOKUP(AL35,AG$57:AJ$60,MATCH(CEILING(F35,6),AG$56:AJ$56,1)))</f>
        <v>0</v>
      </c>
      <c r="AK35" s="123">
        <f>VLOOKUP(AL35,AG$57:AJ$60,4,TRUE)*AJ$57</f>
        <v>1</v>
      </c>
      <c r="AL35" s="39">
        <f>COUNTIF(AG35:AI35,TRUE)</f>
        <v>0</v>
      </c>
      <c r="AM35" s="273"/>
      <c r="AN35" s="274"/>
      <c r="AO35" s="274"/>
      <c r="AP35" s="10"/>
    </row>
    <row r="36" spans="1:42" ht="11.25" customHeight="1">
      <c r="A36" s="10"/>
      <c r="B36" s="707"/>
      <c r="C36" s="845"/>
      <c r="D36" s="846"/>
      <c r="E36" s="847"/>
      <c r="F36" s="673"/>
      <c r="G36" s="673"/>
      <c r="H36" s="673"/>
      <c r="I36" s="673"/>
      <c r="J36" s="702"/>
      <c r="K36" s="702"/>
      <c r="L36" s="675"/>
      <c r="M36" s="676"/>
      <c r="N36" s="676"/>
      <c r="O36" s="676"/>
      <c r="P36" s="676"/>
      <c r="Q36" s="676"/>
      <c r="R36" s="676"/>
      <c r="S36" s="676"/>
      <c r="T36" s="671"/>
      <c r="U36" s="671"/>
      <c r="V36" s="671"/>
      <c r="W36" s="671"/>
      <c r="X36" s="671"/>
      <c r="Y36" s="671"/>
      <c r="Z36" s="750"/>
      <c r="AA36" s="751"/>
      <c r="AB36" s="751"/>
      <c r="AC36" s="752"/>
      <c r="AD36" s="695"/>
      <c r="AE36" s="697"/>
      <c r="AF36" s="668"/>
      <c r="AG36" s="40"/>
      <c r="AH36" s="40"/>
      <c r="AI36" s="40"/>
      <c r="AJ36" s="270"/>
      <c r="AK36" s="123"/>
      <c r="AL36" s="39"/>
      <c r="AM36" s="273"/>
      <c r="AN36" s="274"/>
      <c r="AO36" s="274"/>
      <c r="AP36" s="10"/>
    </row>
    <row r="37" spans="1:42" ht="11.25" customHeight="1">
      <c r="A37" s="10"/>
      <c r="B37" s="707"/>
      <c r="C37" s="699"/>
      <c r="D37" s="700"/>
      <c r="E37" s="701"/>
      <c r="F37" s="673"/>
      <c r="G37" s="673"/>
      <c r="H37" s="673"/>
      <c r="I37" s="673"/>
      <c r="J37" s="702">
        <f>IF(ISNA(VLOOKUP(L37,'Žádost o valuty'!$Y$3:$AA$200,2,FALSE)),"",VLOOKUP(L37,'Žádost o valuty'!$Y$3:$AA$200,2,FALSE))</f>
      </c>
      <c r="K37" s="702"/>
      <c r="L37" s="675"/>
      <c r="M37" s="676"/>
      <c r="N37" s="676"/>
      <c r="O37" s="676"/>
      <c r="P37" s="676"/>
      <c r="Q37" s="676"/>
      <c r="R37" s="676"/>
      <c r="S37" s="676"/>
      <c r="T37" s="671">
        <f>IF(ISNA(VLOOKUP(L37,'Žádost o valuty'!$Y$3:$AA$200,3,FALSE)),0,VLOOKUP(L37,'Žádost o valuty'!$Y$3:$AA$200,3,FALSE))</f>
        <v>0</v>
      </c>
      <c r="U37" s="671"/>
      <c r="V37" s="671"/>
      <c r="W37" s="671">
        <f>IF(AND(F37=0,H37=0),0,IF(F37,HLOOKUP(CEILING(F37,6),AG$56:AJ$61,6),H37))*T37*kapesne</f>
        <v>0</v>
      </c>
      <c r="X37" s="671"/>
      <c r="Y37" s="671"/>
      <c r="Z37" s="750">
        <f>IF($AI$62=TRUE,0,IF(AND(F37=0,H37=0),0,T37*IF(F37,AJ37,AK37*H37)))</f>
        <v>0</v>
      </c>
      <c r="AA37" s="751"/>
      <c r="AB37" s="751"/>
      <c r="AC37" s="752"/>
      <c r="AD37" s="694"/>
      <c r="AE37" s="696"/>
      <c r="AF37" s="667"/>
      <c r="AG37" s="40" t="b">
        <v>0</v>
      </c>
      <c r="AH37" s="40" t="b">
        <v>0</v>
      </c>
      <c r="AI37" s="40" t="b">
        <v>0</v>
      </c>
      <c r="AJ37" s="123">
        <f>HLOOKUP(CEILING(F37,6),AG$56:AJ$61,6)*(VLOOKUP(AL37,AG$57:AJ$60,MATCH(CEILING(F37,6),AG$56:AJ$56,1)))</f>
        <v>0</v>
      </c>
      <c r="AK37" s="123">
        <f>VLOOKUP(AL37,AG$57:AJ$60,4,TRUE)*AJ$57</f>
        <v>1</v>
      </c>
      <c r="AL37" s="39">
        <f>COUNTIF(AG37:AI37,TRUE)</f>
        <v>0</v>
      </c>
      <c r="AM37" s="276"/>
      <c r="AN37" s="275"/>
      <c r="AO37" s="275"/>
      <c r="AP37" s="10"/>
    </row>
    <row r="38" spans="1:42" ht="11.25" customHeight="1">
      <c r="A38" s="10"/>
      <c r="B38" s="707"/>
      <c r="C38" s="845"/>
      <c r="D38" s="846"/>
      <c r="E38" s="847"/>
      <c r="F38" s="673"/>
      <c r="G38" s="673"/>
      <c r="H38" s="673"/>
      <c r="I38" s="673"/>
      <c r="J38" s="702"/>
      <c r="K38" s="702"/>
      <c r="L38" s="675"/>
      <c r="M38" s="676"/>
      <c r="N38" s="676"/>
      <c r="O38" s="676"/>
      <c r="P38" s="676"/>
      <c r="Q38" s="676"/>
      <c r="R38" s="676"/>
      <c r="S38" s="676"/>
      <c r="T38" s="671"/>
      <c r="U38" s="671"/>
      <c r="V38" s="671"/>
      <c r="W38" s="671"/>
      <c r="X38" s="671"/>
      <c r="Y38" s="671"/>
      <c r="Z38" s="750"/>
      <c r="AA38" s="751"/>
      <c r="AB38" s="751"/>
      <c r="AC38" s="752"/>
      <c r="AD38" s="695"/>
      <c r="AE38" s="697"/>
      <c r="AF38" s="668"/>
      <c r="AG38" s="40"/>
      <c r="AH38" s="40"/>
      <c r="AI38" s="40"/>
      <c r="AJ38" s="270"/>
      <c r="AK38" s="123"/>
      <c r="AL38" s="39"/>
      <c r="AM38" s="273"/>
      <c r="AN38" s="274"/>
      <c r="AO38" s="274"/>
      <c r="AP38" s="10"/>
    </row>
    <row r="39" spans="1:42" ht="11.25" customHeight="1">
      <c r="A39" s="10"/>
      <c r="B39" s="707"/>
      <c r="C39" s="699"/>
      <c r="D39" s="700"/>
      <c r="E39" s="701"/>
      <c r="F39" s="673"/>
      <c r="G39" s="673"/>
      <c r="H39" s="673"/>
      <c r="I39" s="673"/>
      <c r="J39" s="702">
        <f>IF(ISNA(VLOOKUP(L39,'Žádost o valuty'!$Y$3:$AA$200,2,FALSE)),"",VLOOKUP(L39,'Žádost o valuty'!$Y$3:$AA$200,2,FALSE))</f>
      </c>
      <c r="K39" s="702"/>
      <c r="L39" s="675"/>
      <c r="M39" s="676"/>
      <c r="N39" s="676"/>
      <c r="O39" s="676"/>
      <c r="P39" s="676"/>
      <c r="Q39" s="676"/>
      <c r="R39" s="676"/>
      <c r="S39" s="676"/>
      <c r="T39" s="671">
        <f>IF(ISNA(VLOOKUP(L39,'Žádost o valuty'!$Y$3:$AA$200,3,FALSE)),0,VLOOKUP(L39,'Žádost o valuty'!$Y$3:$AA$200,3,FALSE))</f>
        <v>0</v>
      </c>
      <c r="U39" s="671"/>
      <c r="V39" s="671"/>
      <c r="W39" s="671">
        <f>IF(AND(F39=0,H39=0),0,IF(F39,HLOOKUP(CEILING(F39,6),AG$56:AJ$61,6),H39))*T39*kapesne</f>
        <v>0</v>
      </c>
      <c r="X39" s="671"/>
      <c r="Y39" s="671"/>
      <c r="Z39" s="750">
        <f>IF($AI$62=TRUE,0,IF(AND(F39=0,H39=0),0,T39*IF(F39,AJ39,AK39*H39)))</f>
        <v>0</v>
      </c>
      <c r="AA39" s="751"/>
      <c r="AB39" s="751"/>
      <c r="AC39" s="752"/>
      <c r="AD39" s="694"/>
      <c r="AE39" s="696"/>
      <c r="AF39" s="667"/>
      <c r="AG39" s="40" t="b">
        <v>0</v>
      </c>
      <c r="AH39" s="40" t="b">
        <v>0</v>
      </c>
      <c r="AI39" s="40" t="b">
        <v>0</v>
      </c>
      <c r="AJ39" s="123">
        <f>HLOOKUP(CEILING(F39,6),AG$56:AJ$61,6)*(VLOOKUP(AL39,AG$57:AJ$60,MATCH(CEILING(F39,6),AG$56:AJ$56,1)))</f>
        <v>0</v>
      </c>
      <c r="AK39" s="123">
        <f>VLOOKUP(AL39,AG$57:AJ$60,4,TRUE)*AJ$57</f>
        <v>1</v>
      </c>
      <c r="AL39" s="39">
        <f>COUNTIF(AG39:AI39,TRUE)</f>
        <v>0</v>
      </c>
      <c r="AM39" s="273"/>
      <c r="AN39" s="274"/>
      <c r="AO39" s="274"/>
      <c r="AP39" s="10"/>
    </row>
    <row r="40" spans="1:42" ht="11.25" customHeight="1">
      <c r="A40" s="10"/>
      <c r="B40" s="707"/>
      <c r="C40" s="845"/>
      <c r="D40" s="846"/>
      <c r="E40" s="847"/>
      <c r="F40" s="673"/>
      <c r="G40" s="673"/>
      <c r="H40" s="673"/>
      <c r="I40" s="673"/>
      <c r="J40" s="702"/>
      <c r="K40" s="702"/>
      <c r="L40" s="675"/>
      <c r="M40" s="676"/>
      <c r="N40" s="676"/>
      <c r="O40" s="676"/>
      <c r="P40" s="676"/>
      <c r="Q40" s="676"/>
      <c r="R40" s="676"/>
      <c r="S40" s="676"/>
      <c r="T40" s="671"/>
      <c r="U40" s="671"/>
      <c r="V40" s="671"/>
      <c r="W40" s="671"/>
      <c r="X40" s="671"/>
      <c r="Y40" s="671"/>
      <c r="Z40" s="750"/>
      <c r="AA40" s="751"/>
      <c r="AB40" s="751"/>
      <c r="AC40" s="752"/>
      <c r="AD40" s="695"/>
      <c r="AE40" s="697"/>
      <c r="AF40" s="668"/>
      <c r="AG40" s="40"/>
      <c r="AH40" s="40"/>
      <c r="AI40" s="40"/>
      <c r="AJ40" s="270"/>
      <c r="AK40" s="123"/>
      <c r="AL40" s="39"/>
      <c r="AM40" s="273"/>
      <c r="AN40" s="274"/>
      <c r="AO40" s="274"/>
      <c r="AP40" s="10"/>
    </row>
    <row r="41" spans="1:42" ht="11.25" customHeight="1">
      <c r="A41" s="10"/>
      <c r="B41" s="707"/>
      <c r="C41" s="699"/>
      <c r="D41" s="700"/>
      <c r="E41" s="701"/>
      <c r="F41" s="673"/>
      <c r="G41" s="673"/>
      <c r="H41" s="673"/>
      <c r="I41" s="673"/>
      <c r="J41" s="702">
        <f>IF(ISNA(VLOOKUP(L41,'Žádost o valuty'!$Y$3:$AA$200,2,FALSE)),"",VLOOKUP(L41,'Žádost o valuty'!$Y$3:$AA$200,2,FALSE))</f>
      </c>
      <c r="K41" s="702"/>
      <c r="L41" s="675"/>
      <c r="M41" s="676"/>
      <c r="N41" s="676"/>
      <c r="O41" s="676"/>
      <c r="P41" s="676"/>
      <c r="Q41" s="676"/>
      <c r="R41" s="676"/>
      <c r="S41" s="676"/>
      <c r="T41" s="671">
        <f>IF(ISNA(VLOOKUP(L41,'Žádost o valuty'!$Y$3:$AA$200,3,FALSE)),0,VLOOKUP(L41,'Žádost o valuty'!$Y$3:$AA$200,3,FALSE))</f>
        <v>0</v>
      </c>
      <c r="U41" s="671"/>
      <c r="V41" s="671"/>
      <c r="W41" s="671">
        <f>IF(AND(F41=0,H41=0),0,IF(F41,HLOOKUP(CEILING(F41,6),AG$56:AJ$61,6),H41))*T41*kapesne</f>
        <v>0</v>
      </c>
      <c r="X41" s="671"/>
      <c r="Y41" s="671"/>
      <c r="Z41" s="750">
        <f>IF($AI$62=TRUE,0,IF(AND(F41=0,H41=0),0,T41*IF(F41,AJ41,AK41*H41)))</f>
        <v>0</v>
      </c>
      <c r="AA41" s="751"/>
      <c r="AB41" s="751"/>
      <c r="AC41" s="752"/>
      <c r="AD41" s="694"/>
      <c r="AE41" s="696"/>
      <c r="AF41" s="667"/>
      <c r="AG41" s="40" t="b">
        <v>0</v>
      </c>
      <c r="AH41" s="40" t="b">
        <v>0</v>
      </c>
      <c r="AI41" s="40" t="b">
        <v>0</v>
      </c>
      <c r="AJ41" s="123">
        <f>HLOOKUP(CEILING(F41,6),AG$56:AJ$61,6)*(VLOOKUP(AL41,AG$57:AJ$60,MATCH(CEILING(F41,6),AG$56:AJ$56,1)))</f>
        <v>0</v>
      </c>
      <c r="AK41" s="123">
        <f>VLOOKUP(AL41,AG$57:AJ$60,4,TRUE)*AJ$57</f>
        <v>1</v>
      </c>
      <c r="AL41" s="39">
        <f>COUNTIF(AG41:AI41,TRUE)</f>
        <v>0</v>
      </c>
      <c r="AM41" s="273"/>
      <c r="AN41" s="274"/>
      <c r="AO41" s="274"/>
      <c r="AP41" s="10"/>
    </row>
    <row r="42" spans="1:42" ht="11.25" customHeight="1">
      <c r="A42" s="10"/>
      <c r="B42" s="707"/>
      <c r="C42" s="845"/>
      <c r="D42" s="846"/>
      <c r="E42" s="847"/>
      <c r="F42" s="673"/>
      <c r="G42" s="673"/>
      <c r="H42" s="673"/>
      <c r="I42" s="673"/>
      <c r="J42" s="702"/>
      <c r="K42" s="702"/>
      <c r="L42" s="675"/>
      <c r="M42" s="676"/>
      <c r="N42" s="676"/>
      <c r="O42" s="676"/>
      <c r="P42" s="676"/>
      <c r="Q42" s="676"/>
      <c r="R42" s="676"/>
      <c r="S42" s="676"/>
      <c r="T42" s="671"/>
      <c r="U42" s="671"/>
      <c r="V42" s="671"/>
      <c r="W42" s="671"/>
      <c r="X42" s="671"/>
      <c r="Y42" s="671"/>
      <c r="Z42" s="750"/>
      <c r="AA42" s="751"/>
      <c r="AB42" s="751"/>
      <c r="AC42" s="752"/>
      <c r="AD42" s="695"/>
      <c r="AE42" s="697"/>
      <c r="AF42" s="668"/>
      <c r="AG42" s="40"/>
      <c r="AH42" s="40"/>
      <c r="AI42" s="40"/>
      <c r="AJ42" s="270"/>
      <c r="AK42" s="123"/>
      <c r="AL42" s="39"/>
      <c r="AM42" s="273"/>
      <c r="AN42" s="274"/>
      <c r="AO42" s="274"/>
      <c r="AP42" s="10"/>
    </row>
    <row r="43" spans="1:42" ht="11.25" customHeight="1">
      <c r="A43" s="10"/>
      <c r="B43" s="707"/>
      <c r="C43" s="699"/>
      <c r="D43" s="700"/>
      <c r="E43" s="701"/>
      <c r="F43" s="673"/>
      <c r="G43" s="673"/>
      <c r="H43" s="673"/>
      <c r="I43" s="673"/>
      <c r="J43" s="702">
        <f>IF(ISNA(VLOOKUP(L43,'Žádost o valuty'!$Y$3:$AA$200,2,FALSE)),"",VLOOKUP(L43,'Žádost o valuty'!$Y$3:$AA$200,2,FALSE))</f>
      </c>
      <c r="K43" s="702"/>
      <c r="L43" s="675"/>
      <c r="M43" s="676"/>
      <c r="N43" s="676"/>
      <c r="O43" s="676"/>
      <c r="P43" s="676"/>
      <c r="Q43" s="676"/>
      <c r="R43" s="676"/>
      <c r="S43" s="676"/>
      <c r="T43" s="671">
        <f>IF(ISNA(VLOOKUP(L43,'Žádost o valuty'!$Y$3:$AA$200,3,FALSE)),0,VLOOKUP(L43,'Žádost o valuty'!$Y$3:$AA$200,3,FALSE))</f>
        <v>0</v>
      </c>
      <c r="U43" s="671"/>
      <c r="V43" s="671"/>
      <c r="W43" s="671">
        <f>IF(AND(F43=0,H43=0),0,IF(F43,HLOOKUP(CEILING(F43,6),AG$56:AJ$61,6),H43))*T43*kapesne</f>
        <v>0</v>
      </c>
      <c r="X43" s="671"/>
      <c r="Y43" s="671"/>
      <c r="Z43" s="750">
        <f>IF($AI$62=TRUE,0,IF(AND(F43=0,H43=0),0,T43*IF(F43,AJ43,AK43*H43)))</f>
        <v>0</v>
      </c>
      <c r="AA43" s="751"/>
      <c r="AB43" s="751"/>
      <c r="AC43" s="752"/>
      <c r="AD43" s="694"/>
      <c r="AE43" s="696"/>
      <c r="AF43" s="667"/>
      <c r="AG43" s="40" t="b">
        <v>0</v>
      </c>
      <c r="AH43" s="40" t="b">
        <v>0</v>
      </c>
      <c r="AI43" s="40" t="b">
        <v>0</v>
      </c>
      <c r="AJ43" s="123">
        <f>HLOOKUP(CEILING(F43,6),AG$56:AJ$61,6)*(VLOOKUP(AL43,AG$57:AJ$60,MATCH(CEILING(F43,6),AG$56:AJ$56,1)))</f>
        <v>0</v>
      </c>
      <c r="AK43" s="123">
        <f>VLOOKUP(AL43,AG$57:AJ$60,4,TRUE)*AJ$57</f>
        <v>1</v>
      </c>
      <c r="AL43" s="39">
        <f>COUNTIF(AG43:AI43,TRUE)</f>
        <v>0</v>
      </c>
      <c r="AM43" s="273"/>
      <c r="AN43" s="274"/>
      <c r="AO43" s="274"/>
      <c r="AP43" s="10"/>
    </row>
    <row r="44" spans="1:42" ht="11.25" customHeight="1">
      <c r="A44" s="10"/>
      <c r="B44" s="707"/>
      <c r="C44" s="845"/>
      <c r="D44" s="846"/>
      <c r="E44" s="847"/>
      <c r="F44" s="673"/>
      <c r="G44" s="673"/>
      <c r="H44" s="673"/>
      <c r="I44" s="673"/>
      <c r="J44" s="702"/>
      <c r="K44" s="702"/>
      <c r="L44" s="675"/>
      <c r="M44" s="676"/>
      <c r="N44" s="676"/>
      <c r="O44" s="676"/>
      <c r="P44" s="676"/>
      <c r="Q44" s="676"/>
      <c r="R44" s="676"/>
      <c r="S44" s="676"/>
      <c r="T44" s="671"/>
      <c r="U44" s="671"/>
      <c r="V44" s="671"/>
      <c r="W44" s="671"/>
      <c r="X44" s="671"/>
      <c r="Y44" s="671"/>
      <c r="Z44" s="750"/>
      <c r="AA44" s="751"/>
      <c r="AB44" s="751"/>
      <c r="AC44" s="752"/>
      <c r="AD44" s="695"/>
      <c r="AE44" s="697"/>
      <c r="AF44" s="668"/>
      <c r="AG44" s="40"/>
      <c r="AH44" s="40"/>
      <c r="AI44" s="40"/>
      <c r="AJ44" s="270"/>
      <c r="AK44" s="123"/>
      <c r="AL44" s="39"/>
      <c r="AM44" s="273"/>
      <c r="AN44" s="274"/>
      <c r="AO44" s="274"/>
      <c r="AP44" s="10"/>
    </row>
    <row r="45" spans="1:42" ht="11.25" customHeight="1">
      <c r="A45" s="10"/>
      <c r="B45" s="707"/>
      <c r="C45" s="699"/>
      <c r="D45" s="700"/>
      <c r="E45" s="701"/>
      <c r="F45" s="673"/>
      <c r="G45" s="673"/>
      <c r="H45" s="673"/>
      <c r="I45" s="673"/>
      <c r="J45" s="702">
        <f>IF(ISNA(VLOOKUP(L45,'Žádost o valuty'!$Y$3:$AA$200,2,FALSE)),"",VLOOKUP(L45,'Žádost o valuty'!$Y$3:$AA$200,2,FALSE))</f>
      </c>
      <c r="K45" s="702"/>
      <c r="L45" s="675"/>
      <c r="M45" s="676"/>
      <c r="N45" s="676"/>
      <c r="O45" s="676"/>
      <c r="P45" s="676"/>
      <c r="Q45" s="676"/>
      <c r="R45" s="676"/>
      <c r="S45" s="676"/>
      <c r="T45" s="671">
        <f>IF(ISNA(VLOOKUP(L45,'Žádost o valuty'!$Y$3:$AA$200,3,FALSE)),0,VLOOKUP(L45,'Žádost o valuty'!$Y$3:$AA$200,3,FALSE))</f>
        <v>0</v>
      </c>
      <c r="U45" s="671"/>
      <c r="V45" s="671"/>
      <c r="W45" s="671">
        <f>IF(AND(F45=0,H45=0),0,IF(F45,HLOOKUP(CEILING(F45,6),AG$56:AJ$61,6),H45))*T45*kapesne</f>
        <v>0</v>
      </c>
      <c r="X45" s="671"/>
      <c r="Y45" s="671"/>
      <c r="Z45" s="750">
        <f>IF($AI$62=TRUE,0,IF(AND(F45=0,H45=0),0,T45*IF(F45,AJ45,AK45*H45)))</f>
        <v>0</v>
      </c>
      <c r="AA45" s="751"/>
      <c r="AB45" s="751"/>
      <c r="AC45" s="752"/>
      <c r="AD45" s="703"/>
      <c r="AE45" s="669"/>
      <c r="AF45" s="714"/>
      <c r="AG45" s="40" t="b">
        <v>0</v>
      </c>
      <c r="AH45" s="40" t="b">
        <v>0</v>
      </c>
      <c r="AI45" s="40" t="b">
        <v>0</v>
      </c>
      <c r="AJ45" s="123">
        <f>HLOOKUP(CEILING(F45,6),AG$56:AJ$61,6)*(VLOOKUP(AL45,AG$57:AJ$60,MATCH(CEILING(F45,6),AG$56:AJ$56,1)))</f>
        <v>0</v>
      </c>
      <c r="AK45" s="123">
        <f>VLOOKUP(AL45,AG$57:AJ$60,4,TRUE)*AJ$57</f>
        <v>1</v>
      </c>
      <c r="AL45" s="39">
        <f>COUNTIF(AG45:AI45,TRUE)</f>
        <v>0</v>
      </c>
      <c r="AM45" s="273"/>
      <c r="AN45" s="274"/>
      <c r="AO45" s="275"/>
      <c r="AP45" s="10"/>
    </row>
    <row r="46" spans="1:42" ht="11.25" customHeight="1">
      <c r="A46" s="10"/>
      <c r="B46" s="707"/>
      <c r="C46" s="845"/>
      <c r="D46" s="846"/>
      <c r="E46" s="847"/>
      <c r="F46" s="673"/>
      <c r="G46" s="673"/>
      <c r="H46" s="673"/>
      <c r="I46" s="673"/>
      <c r="J46" s="702"/>
      <c r="K46" s="702"/>
      <c r="L46" s="675"/>
      <c r="M46" s="676"/>
      <c r="N46" s="676"/>
      <c r="O46" s="676"/>
      <c r="P46" s="676"/>
      <c r="Q46" s="676"/>
      <c r="R46" s="676"/>
      <c r="S46" s="676"/>
      <c r="T46" s="671"/>
      <c r="U46" s="671"/>
      <c r="V46" s="671"/>
      <c r="W46" s="671"/>
      <c r="X46" s="671"/>
      <c r="Y46" s="671"/>
      <c r="Z46" s="750"/>
      <c r="AA46" s="751"/>
      <c r="AB46" s="751"/>
      <c r="AC46" s="752"/>
      <c r="AD46" s="695"/>
      <c r="AE46" s="697"/>
      <c r="AF46" s="668"/>
      <c r="AG46" s="40"/>
      <c r="AH46" s="40"/>
      <c r="AI46" s="40"/>
      <c r="AJ46" s="270"/>
      <c r="AK46" s="123"/>
      <c r="AL46" s="39"/>
      <c r="AM46" s="273"/>
      <c r="AN46" s="274"/>
      <c r="AO46" s="274"/>
      <c r="AP46" s="10"/>
    </row>
    <row r="47" spans="1:42" ht="11.25" customHeight="1">
      <c r="A47" s="10"/>
      <c r="B47" s="707"/>
      <c r="C47" s="699"/>
      <c r="D47" s="700"/>
      <c r="E47" s="701"/>
      <c r="F47" s="673"/>
      <c r="G47" s="673"/>
      <c r="H47" s="673"/>
      <c r="I47" s="673"/>
      <c r="J47" s="702">
        <f>IF(ISNA(VLOOKUP(L47,'Žádost o valuty'!$Y$3:$AA$200,2,FALSE)),"",VLOOKUP(L47,'Žádost o valuty'!$Y$3:$AA$200,2,FALSE))</f>
      </c>
      <c r="K47" s="702"/>
      <c r="L47" s="675"/>
      <c r="M47" s="676"/>
      <c r="N47" s="676"/>
      <c r="O47" s="676"/>
      <c r="P47" s="676"/>
      <c r="Q47" s="676"/>
      <c r="R47" s="676"/>
      <c r="S47" s="676"/>
      <c r="T47" s="671">
        <f>IF(ISNA(VLOOKUP(L47,'Žádost o valuty'!$Y$3:$AA$200,3,FALSE)),0,VLOOKUP(L47,'Žádost o valuty'!$Y$3:$AA$200,3,FALSE))</f>
        <v>0</v>
      </c>
      <c r="U47" s="671"/>
      <c r="V47" s="671"/>
      <c r="W47" s="671">
        <f>IF(AND(F47=0,H47=0),0,IF(F47,HLOOKUP(CEILING(F47,6),AG$56:AJ$61,6),H47))*T47*kapesne</f>
        <v>0</v>
      </c>
      <c r="X47" s="671"/>
      <c r="Y47" s="671"/>
      <c r="Z47" s="750">
        <f>IF($AI$62=TRUE,0,IF(AND(F47=0,H47=0),0,T47*IF(F47,AJ47,AK47*H47)))</f>
        <v>0</v>
      </c>
      <c r="AA47" s="751"/>
      <c r="AB47" s="751"/>
      <c r="AC47" s="752"/>
      <c r="AD47" s="703"/>
      <c r="AE47" s="669"/>
      <c r="AF47" s="714"/>
      <c r="AG47" s="40" t="b">
        <v>0</v>
      </c>
      <c r="AH47" s="40" t="b">
        <v>0</v>
      </c>
      <c r="AI47" s="40" t="b">
        <v>0</v>
      </c>
      <c r="AJ47" s="123">
        <f>HLOOKUP(CEILING(F47,6),AG$56:AJ$61,6)*(VLOOKUP(AL47,AG$57:AJ$60,MATCH(CEILING(F47,6),AG$56:AJ$56,1)))</f>
        <v>0</v>
      </c>
      <c r="AK47" s="123">
        <f>VLOOKUP(AL47,AG$57:AJ$60,4,TRUE)*AJ$57</f>
        <v>1</v>
      </c>
      <c r="AL47" s="39">
        <f>COUNTIF(AG47:AI47,TRUE)</f>
        <v>0</v>
      </c>
      <c r="AM47" s="273"/>
      <c r="AN47" s="274"/>
      <c r="AO47" s="274"/>
      <c r="AP47" s="10"/>
    </row>
    <row r="48" spans="1:42" ht="11.25" customHeight="1">
      <c r="A48" s="10"/>
      <c r="B48" s="707"/>
      <c r="C48" s="845"/>
      <c r="D48" s="846"/>
      <c r="E48" s="847"/>
      <c r="F48" s="673"/>
      <c r="G48" s="673"/>
      <c r="H48" s="673"/>
      <c r="I48" s="673"/>
      <c r="J48" s="702"/>
      <c r="K48" s="702"/>
      <c r="L48" s="675"/>
      <c r="M48" s="676"/>
      <c r="N48" s="676"/>
      <c r="O48" s="676"/>
      <c r="P48" s="676"/>
      <c r="Q48" s="676"/>
      <c r="R48" s="676"/>
      <c r="S48" s="676"/>
      <c r="T48" s="671"/>
      <c r="U48" s="671"/>
      <c r="V48" s="671"/>
      <c r="W48" s="671"/>
      <c r="X48" s="671"/>
      <c r="Y48" s="671"/>
      <c r="Z48" s="750"/>
      <c r="AA48" s="751"/>
      <c r="AB48" s="751"/>
      <c r="AC48" s="752"/>
      <c r="AD48" s="695"/>
      <c r="AE48" s="697"/>
      <c r="AF48" s="668"/>
      <c r="AG48" s="40"/>
      <c r="AH48" s="40"/>
      <c r="AI48" s="40"/>
      <c r="AJ48" s="270"/>
      <c r="AK48" s="123"/>
      <c r="AL48" s="39"/>
      <c r="AM48" s="273"/>
      <c r="AN48" s="274"/>
      <c r="AO48" s="274"/>
      <c r="AP48" s="10"/>
    </row>
    <row r="49" spans="1:42" ht="11.25" customHeight="1">
      <c r="A49" s="10"/>
      <c r="B49" s="706" t="s">
        <v>408</v>
      </c>
      <c r="C49" s="710"/>
      <c r="D49" s="711"/>
      <c r="E49" s="711"/>
      <c r="F49" s="673"/>
      <c r="G49" s="673"/>
      <c r="H49" s="673"/>
      <c r="I49" s="673"/>
      <c r="J49" s="702">
        <f>IF(ISNA(VLOOKUP(L49,'Žádost o valuty'!$Y$3:$AA$200,2,FALSE)),"",VLOOKUP(L49,'Žádost o valuty'!$Y$3:$AA$200,2,FALSE))</f>
      </c>
      <c r="K49" s="702"/>
      <c r="L49" s="675"/>
      <c r="M49" s="676"/>
      <c r="N49" s="676"/>
      <c r="O49" s="676"/>
      <c r="P49" s="676"/>
      <c r="Q49" s="676"/>
      <c r="R49" s="676"/>
      <c r="S49" s="676"/>
      <c r="T49" s="671">
        <f>IF(ISNA(VLOOKUP(L49,'Žádost o valuty'!$Y$3:$AA$200,3,FALSE)),0,VLOOKUP(L49,'Žádost o valuty'!$Y$3:$AA$200,3,FALSE))</f>
        <v>0</v>
      </c>
      <c r="U49" s="671"/>
      <c r="V49" s="671"/>
      <c r="W49" s="671">
        <f>IF(AND(F49=0,H49=0),0,IF(F49,HLOOKUP(CEILING(F49,6),AG$56:AJ$61,6),H49))*T49*kapesne</f>
        <v>0</v>
      </c>
      <c r="X49" s="671"/>
      <c r="Y49" s="671"/>
      <c r="Z49" s="750">
        <f>IF($AI$62=TRUE,0,IF(AND(F49=0,H49=0),0,T49*IF(F49,AJ49,AK49*H49)))</f>
        <v>0</v>
      </c>
      <c r="AA49" s="751"/>
      <c r="AB49" s="751"/>
      <c r="AC49" s="752"/>
      <c r="AD49" s="703"/>
      <c r="AE49" s="669"/>
      <c r="AF49" s="714"/>
      <c r="AG49" s="40" t="b">
        <v>0</v>
      </c>
      <c r="AH49" s="40" t="b">
        <v>0</v>
      </c>
      <c r="AI49" s="40" t="b">
        <v>0</v>
      </c>
      <c r="AJ49" s="123">
        <f>HLOOKUP(CEILING(F49,6),AG$56:AJ$61,6)*(VLOOKUP(AL49,AG$57:AJ$60,MATCH(CEILING(F49,6),AG$56:AJ$56,1)))</f>
        <v>0</v>
      </c>
      <c r="AK49" s="123">
        <f>VLOOKUP(AL49,AG$57:AJ$60,4,TRUE)*AJ$57</f>
        <v>1</v>
      </c>
      <c r="AL49" s="39">
        <f>COUNTIF(AG49:AI49,TRUE)</f>
        <v>0</v>
      </c>
      <c r="AM49" s="273"/>
      <c r="AN49" s="274"/>
      <c r="AO49" s="274"/>
      <c r="AP49" s="10"/>
    </row>
    <row r="50" spans="1:42" ht="11.25" customHeight="1" thickBot="1">
      <c r="A50" s="10"/>
      <c r="B50" s="707"/>
      <c r="C50" s="712"/>
      <c r="D50" s="713"/>
      <c r="E50" s="713"/>
      <c r="F50" s="674"/>
      <c r="G50" s="674"/>
      <c r="H50" s="674"/>
      <c r="I50" s="674"/>
      <c r="J50" s="709"/>
      <c r="K50" s="709"/>
      <c r="L50" s="716"/>
      <c r="M50" s="717"/>
      <c r="N50" s="717"/>
      <c r="O50" s="717"/>
      <c r="P50" s="717"/>
      <c r="Q50" s="717"/>
      <c r="R50" s="717"/>
      <c r="S50" s="717"/>
      <c r="T50" s="672"/>
      <c r="U50" s="672"/>
      <c r="V50" s="672"/>
      <c r="W50" s="672"/>
      <c r="X50" s="672"/>
      <c r="Y50" s="672"/>
      <c r="Z50" s="941"/>
      <c r="AA50" s="942"/>
      <c r="AB50" s="942"/>
      <c r="AC50" s="943"/>
      <c r="AD50" s="704"/>
      <c r="AE50" s="670"/>
      <c r="AF50" s="715"/>
      <c r="AG50" s="40"/>
      <c r="AH50" s="40"/>
      <c r="AI50" s="40"/>
      <c r="AJ50" s="39"/>
      <c r="AK50" s="39"/>
      <c r="AL50" s="39"/>
      <c r="AM50" s="273"/>
      <c r="AN50" s="274"/>
      <c r="AO50" s="274"/>
      <c r="AP50" s="10"/>
    </row>
    <row r="51" spans="1:42" ht="6" customHeight="1">
      <c r="A51" s="10"/>
      <c r="B51" s="124"/>
      <c r="C51" s="691"/>
      <c r="D51" s="691"/>
      <c r="E51" s="691"/>
      <c r="F51" s="691"/>
      <c r="G51" s="691"/>
      <c r="H51" s="691"/>
      <c r="I51" s="691"/>
      <c r="J51" s="691"/>
      <c r="K51" s="691"/>
      <c r="L51" s="691"/>
      <c r="M51" s="691"/>
      <c r="N51" s="691"/>
      <c r="O51" s="691"/>
      <c r="P51" s="691"/>
      <c r="Q51" s="691"/>
      <c r="R51" s="691"/>
      <c r="S51" s="691"/>
      <c r="T51" s="691"/>
      <c r="U51" s="691"/>
      <c r="V51" s="691"/>
      <c r="W51" s="691"/>
      <c r="X51" s="691"/>
      <c r="Y51" s="691"/>
      <c r="Z51" s="691"/>
      <c r="AA51" s="691"/>
      <c r="AB51" s="691"/>
      <c r="AC51" s="691"/>
      <c r="AD51" s="691"/>
      <c r="AE51" s="691"/>
      <c r="AF51" s="691"/>
      <c r="AG51" s="126"/>
      <c r="AH51" s="40"/>
      <c r="AI51" s="40"/>
      <c r="AJ51" s="39"/>
      <c r="AK51" s="39"/>
      <c r="AL51" s="39"/>
      <c r="AM51" s="273"/>
      <c r="AN51" s="274"/>
      <c r="AO51" s="274"/>
      <c r="AP51" s="10"/>
    </row>
    <row r="52" spans="1:42" ht="6" customHeight="1" thickBot="1">
      <c r="A52" s="10"/>
      <c r="B52" s="104"/>
      <c r="C52" s="836"/>
      <c r="D52" s="836"/>
      <c r="E52" s="836"/>
      <c r="F52" s="836"/>
      <c r="G52" s="836"/>
      <c r="H52" s="836"/>
      <c r="I52" s="836"/>
      <c r="J52" s="836"/>
      <c r="K52" s="836"/>
      <c r="L52" s="836"/>
      <c r="M52" s="836"/>
      <c r="N52" s="836"/>
      <c r="O52" s="836"/>
      <c r="P52" s="836"/>
      <c r="Q52" s="836"/>
      <c r="R52" s="836"/>
      <c r="S52" s="836"/>
      <c r="T52" s="836"/>
      <c r="U52" s="836"/>
      <c r="V52" s="836"/>
      <c r="W52" s="836"/>
      <c r="X52" s="836"/>
      <c r="Y52" s="836"/>
      <c r="Z52" s="836"/>
      <c r="AA52" s="836"/>
      <c r="AB52" s="836"/>
      <c r="AC52" s="836"/>
      <c r="AD52" s="836"/>
      <c r="AE52" s="836"/>
      <c r="AF52" s="836"/>
      <c r="AM52" s="273"/>
      <c r="AN52" s="274"/>
      <c r="AO52" s="275"/>
      <c r="AP52" s="10"/>
    </row>
    <row r="53" spans="1:42" s="6" customFormat="1" ht="21" customHeight="1" thickBot="1">
      <c r="A53" s="15"/>
      <c r="B53" s="111"/>
      <c r="C53" s="887" t="s">
        <v>20</v>
      </c>
      <c r="D53" s="888"/>
      <c r="E53" s="888"/>
      <c r="F53" s="888"/>
      <c r="G53" s="888"/>
      <c r="H53" s="888"/>
      <c r="I53" s="888"/>
      <c r="J53" s="888"/>
      <c r="K53" s="888"/>
      <c r="L53" s="888"/>
      <c r="M53" s="888"/>
      <c r="N53" s="888"/>
      <c r="O53" s="888"/>
      <c r="P53" s="888"/>
      <c r="Q53" s="888"/>
      <c r="R53" s="888"/>
      <c r="S53" s="888"/>
      <c r="T53" s="888"/>
      <c r="U53" s="888"/>
      <c r="V53" s="888"/>
      <c r="W53" s="888"/>
      <c r="X53" s="888"/>
      <c r="Y53" s="888"/>
      <c r="Z53" s="888"/>
      <c r="AA53" s="888"/>
      <c r="AB53" s="888"/>
      <c r="AC53" s="888"/>
      <c r="AD53" s="888"/>
      <c r="AE53" s="888"/>
      <c r="AF53" s="889"/>
      <c r="AM53" s="273"/>
      <c r="AN53" s="274"/>
      <c r="AO53" s="275"/>
      <c r="AP53" s="15"/>
    </row>
    <row r="54" spans="1:42" ht="11.25">
      <c r="A54" s="10"/>
      <c r="B54" s="104"/>
      <c r="C54" s="890" t="s">
        <v>34</v>
      </c>
      <c r="D54" s="891"/>
      <c r="E54" s="896" t="s">
        <v>419</v>
      </c>
      <c r="F54" s="896"/>
      <c r="G54" s="896"/>
      <c r="H54" s="896"/>
      <c r="I54" s="896"/>
      <c r="J54" s="896"/>
      <c r="K54" s="896"/>
      <c r="L54" s="896"/>
      <c r="M54" s="896" t="s">
        <v>420</v>
      </c>
      <c r="N54" s="896"/>
      <c r="O54" s="896"/>
      <c r="P54" s="896"/>
      <c r="Q54" s="896"/>
      <c r="R54" s="896"/>
      <c r="S54" s="896"/>
      <c r="T54" s="896"/>
      <c r="U54" s="896" t="s">
        <v>421</v>
      </c>
      <c r="V54" s="896"/>
      <c r="W54" s="896"/>
      <c r="X54" s="896"/>
      <c r="Y54" s="896"/>
      <c r="Z54" s="896"/>
      <c r="AA54" s="896"/>
      <c r="AB54" s="897"/>
      <c r="AC54" s="890" t="s">
        <v>38</v>
      </c>
      <c r="AD54" s="891"/>
      <c r="AE54" s="891"/>
      <c r="AF54" s="894"/>
      <c r="AH54" s="698" t="s">
        <v>415</v>
      </c>
      <c r="AI54" s="698"/>
      <c r="AJ54" s="698"/>
      <c r="AK54" s="106"/>
      <c r="AM54" s="273"/>
      <c r="AN54" s="274"/>
      <c r="AO54" s="274"/>
      <c r="AP54" s="10"/>
    </row>
    <row r="55" spans="1:42" ht="12" thickBot="1">
      <c r="A55" s="10"/>
      <c r="B55" s="104"/>
      <c r="C55" s="892"/>
      <c r="D55" s="893"/>
      <c r="E55" s="740" t="s">
        <v>39</v>
      </c>
      <c r="F55" s="740"/>
      <c r="G55" s="740"/>
      <c r="H55" s="740"/>
      <c r="I55" s="740" t="s">
        <v>40</v>
      </c>
      <c r="J55" s="740"/>
      <c r="K55" s="740"/>
      <c r="L55" s="740"/>
      <c r="M55" s="740" t="s">
        <v>39</v>
      </c>
      <c r="N55" s="740"/>
      <c r="O55" s="740"/>
      <c r="P55" s="740"/>
      <c r="Q55" s="740" t="s">
        <v>40</v>
      </c>
      <c r="R55" s="740"/>
      <c r="S55" s="740"/>
      <c r="T55" s="740"/>
      <c r="U55" s="740" t="s">
        <v>39</v>
      </c>
      <c r="V55" s="740"/>
      <c r="W55" s="740"/>
      <c r="X55" s="740"/>
      <c r="Y55" s="740" t="s">
        <v>40</v>
      </c>
      <c r="Z55" s="740"/>
      <c r="AA55" s="740"/>
      <c r="AB55" s="909"/>
      <c r="AC55" s="892"/>
      <c r="AD55" s="893"/>
      <c r="AE55" s="893"/>
      <c r="AF55" s="895"/>
      <c r="AG55" s="69" t="s">
        <v>416</v>
      </c>
      <c r="AH55" s="705" t="s">
        <v>407</v>
      </c>
      <c r="AI55" s="705"/>
      <c r="AJ55" s="705"/>
      <c r="AK55" s="70"/>
      <c r="AM55" s="273"/>
      <c r="AN55" s="274"/>
      <c r="AO55" s="274"/>
      <c r="AP55" s="10"/>
    </row>
    <row r="56" spans="1:42" ht="15.75" customHeight="1" thickTop="1">
      <c r="A56" s="10"/>
      <c r="B56" s="104"/>
      <c r="C56" s="939" t="s">
        <v>24</v>
      </c>
      <c r="D56" s="940"/>
      <c r="E56" s="898"/>
      <c r="F56" s="898"/>
      <c r="G56" s="898"/>
      <c r="H56" s="898"/>
      <c r="I56" s="885"/>
      <c r="J56" s="885"/>
      <c r="K56" s="885"/>
      <c r="L56" s="885"/>
      <c r="M56" s="898"/>
      <c r="N56" s="898"/>
      <c r="O56" s="898"/>
      <c r="P56" s="898"/>
      <c r="Q56" s="885"/>
      <c r="R56" s="885"/>
      <c r="S56" s="885"/>
      <c r="T56" s="885"/>
      <c r="U56" s="898"/>
      <c r="V56" s="898"/>
      <c r="W56" s="898"/>
      <c r="X56" s="898"/>
      <c r="Y56" s="885"/>
      <c r="Z56" s="885"/>
      <c r="AA56" s="885"/>
      <c r="AB56" s="886"/>
      <c r="AC56" s="899">
        <f aca="true" t="shared" si="0" ref="AC56:AC61">I56+Q56+Y56</f>
        <v>0</v>
      </c>
      <c r="AD56" s="900"/>
      <c r="AE56" s="900"/>
      <c r="AF56" s="901"/>
      <c r="AG56" s="115">
        <v>0</v>
      </c>
      <c r="AH56" s="115">
        <v>6</v>
      </c>
      <c r="AI56" s="115">
        <v>12</v>
      </c>
      <c r="AJ56" s="115">
        <v>18</v>
      </c>
      <c r="AK56" s="115" t="s">
        <v>407</v>
      </c>
      <c r="AL56" s="5"/>
      <c r="AM56" s="273"/>
      <c r="AN56" s="274"/>
      <c r="AO56" s="274"/>
      <c r="AP56" s="10"/>
    </row>
    <row r="57" spans="1:42" ht="15.75" customHeight="1">
      <c r="A57" s="10"/>
      <c r="B57" s="104"/>
      <c r="C57" s="902"/>
      <c r="D57" s="903"/>
      <c r="E57" s="883"/>
      <c r="F57" s="883"/>
      <c r="G57" s="883"/>
      <c r="H57" s="883"/>
      <c r="I57" s="864"/>
      <c r="J57" s="864"/>
      <c r="K57" s="864"/>
      <c r="L57" s="864"/>
      <c r="M57" s="883"/>
      <c r="N57" s="883"/>
      <c r="O57" s="883"/>
      <c r="P57" s="883"/>
      <c r="Q57" s="864"/>
      <c r="R57" s="864"/>
      <c r="S57" s="864"/>
      <c r="T57" s="864"/>
      <c r="U57" s="883"/>
      <c r="V57" s="883"/>
      <c r="W57" s="883"/>
      <c r="X57" s="883"/>
      <c r="Y57" s="864"/>
      <c r="Z57" s="864"/>
      <c r="AA57" s="864"/>
      <c r="AB57" s="865"/>
      <c r="AC57" s="880">
        <f t="shared" si="0"/>
        <v>0</v>
      </c>
      <c r="AD57" s="881"/>
      <c r="AE57" s="881"/>
      <c r="AF57" s="882"/>
      <c r="AG57" s="114">
        <v>0</v>
      </c>
      <c r="AH57" s="119">
        <v>1</v>
      </c>
      <c r="AI57" s="119">
        <v>1</v>
      </c>
      <c r="AJ57" s="119">
        <v>1</v>
      </c>
      <c r="AL57" s="69"/>
      <c r="AM57" s="273"/>
      <c r="AN57" s="274"/>
      <c r="AO57" s="274"/>
      <c r="AP57" s="10"/>
    </row>
    <row r="58" spans="1:42" ht="15.75" customHeight="1">
      <c r="A58" s="10"/>
      <c r="B58" s="104"/>
      <c r="C58" s="902"/>
      <c r="D58" s="903"/>
      <c r="E58" s="883"/>
      <c r="F58" s="883"/>
      <c r="G58" s="883"/>
      <c r="H58" s="883"/>
      <c r="I58" s="864"/>
      <c r="J58" s="864"/>
      <c r="K58" s="864"/>
      <c r="L58" s="864"/>
      <c r="M58" s="883"/>
      <c r="N58" s="883"/>
      <c r="O58" s="883"/>
      <c r="P58" s="883"/>
      <c r="Q58" s="864"/>
      <c r="R58" s="864"/>
      <c r="S58" s="864"/>
      <c r="T58" s="864"/>
      <c r="U58" s="883"/>
      <c r="V58" s="883"/>
      <c r="W58" s="883"/>
      <c r="X58" s="883"/>
      <c r="Y58" s="864"/>
      <c r="Z58" s="864"/>
      <c r="AA58" s="864"/>
      <c r="AB58" s="865"/>
      <c r="AC58" s="880">
        <f t="shared" si="0"/>
        <v>0</v>
      </c>
      <c r="AD58" s="881"/>
      <c r="AE58" s="881"/>
      <c r="AF58" s="882"/>
      <c r="AG58" s="5">
        <v>1</v>
      </c>
      <c r="AH58" s="119">
        <v>0.3</v>
      </c>
      <c r="AI58" s="119">
        <v>0.65</v>
      </c>
      <c r="AJ58" s="119">
        <v>0.75</v>
      </c>
      <c r="AM58" s="273"/>
      <c r="AN58" s="274"/>
      <c r="AO58" s="274"/>
      <c r="AP58" s="10"/>
    </row>
    <row r="59" spans="1:42" ht="15.75" customHeight="1">
      <c r="A59" s="10"/>
      <c r="B59" s="104"/>
      <c r="C59" s="902"/>
      <c r="D59" s="903"/>
      <c r="E59" s="883"/>
      <c r="F59" s="883"/>
      <c r="G59" s="883"/>
      <c r="H59" s="883"/>
      <c r="I59" s="864"/>
      <c r="J59" s="864"/>
      <c r="K59" s="864"/>
      <c r="L59" s="864"/>
      <c r="M59" s="883"/>
      <c r="N59" s="883"/>
      <c r="O59" s="883"/>
      <c r="P59" s="883"/>
      <c r="Q59" s="864"/>
      <c r="R59" s="864"/>
      <c r="S59" s="864"/>
      <c r="T59" s="864"/>
      <c r="U59" s="883"/>
      <c r="V59" s="883"/>
      <c r="W59" s="883"/>
      <c r="X59" s="883"/>
      <c r="Y59" s="864"/>
      <c r="Z59" s="864"/>
      <c r="AA59" s="864"/>
      <c r="AB59" s="865"/>
      <c r="AC59" s="880">
        <f t="shared" si="0"/>
        <v>0</v>
      </c>
      <c r="AD59" s="881"/>
      <c r="AE59" s="881"/>
      <c r="AF59" s="882"/>
      <c r="AG59" s="5">
        <v>2</v>
      </c>
      <c r="AH59" s="119">
        <v>0.3</v>
      </c>
      <c r="AI59" s="119">
        <v>0.3</v>
      </c>
      <c r="AJ59" s="119">
        <v>0.5</v>
      </c>
      <c r="AM59" s="273"/>
      <c r="AN59" s="274"/>
      <c r="AO59" s="274"/>
      <c r="AP59" s="10"/>
    </row>
    <row r="60" spans="1:42" ht="15.75" customHeight="1">
      <c r="A60" s="10"/>
      <c r="B60" s="104"/>
      <c r="C60" s="902"/>
      <c r="D60" s="903"/>
      <c r="E60" s="883"/>
      <c r="F60" s="883"/>
      <c r="G60" s="883"/>
      <c r="H60" s="883"/>
      <c r="I60" s="864"/>
      <c r="J60" s="864"/>
      <c r="K60" s="864"/>
      <c r="L60" s="864"/>
      <c r="M60" s="883"/>
      <c r="N60" s="883"/>
      <c r="O60" s="883"/>
      <c r="P60" s="883"/>
      <c r="Q60" s="864"/>
      <c r="R60" s="864"/>
      <c r="S60" s="864"/>
      <c r="T60" s="864"/>
      <c r="U60" s="883"/>
      <c r="V60" s="883"/>
      <c r="W60" s="883"/>
      <c r="X60" s="883"/>
      <c r="Y60" s="864"/>
      <c r="Z60" s="864"/>
      <c r="AA60" s="864"/>
      <c r="AB60" s="865"/>
      <c r="AC60" s="880">
        <f t="shared" si="0"/>
        <v>0</v>
      </c>
      <c r="AD60" s="881"/>
      <c r="AE60" s="881"/>
      <c r="AF60" s="882"/>
      <c r="AG60" s="5">
        <v>3</v>
      </c>
      <c r="AH60" s="119">
        <v>0.3</v>
      </c>
      <c r="AI60" s="119">
        <v>0.3</v>
      </c>
      <c r="AJ60" s="119">
        <v>0.25</v>
      </c>
      <c r="AM60" s="273"/>
      <c r="AN60" s="274"/>
      <c r="AO60" s="274"/>
      <c r="AP60" s="10"/>
    </row>
    <row r="61" spans="1:42" ht="15.75" customHeight="1" thickBot="1">
      <c r="A61" s="10"/>
      <c r="B61" s="104"/>
      <c r="C61" s="932"/>
      <c r="D61" s="933"/>
      <c r="E61" s="884"/>
      <c r="F61" s="884"/>
      <c r="G61" s="884"/>
      <c r="H61" s="884"/>
      <c r="I61" s="866"/>
      <c r="J61" s="866"/>
      <c r="K61" s="866"/>
      <c r="L61" s="866"/>
      <c r="M61" s="884"/>
      <c r="N61" s="884"/>
      <c r="O61" s="884"/>
      <c r="P61" s="884"/>
      <c r="Q61" s="866"/>
      <c r="R61" s="866"/>
      <c r="S61" s="866"/>
      <c r="T61" s="866"/>
      <c r="U61" s="884"/>
      <c r="V61" s="884"/>
      <c r="W61" s="884"/>
      <c r="X61" s="884"/>
      <c r="Y61" s="866"/>
      <c r="Z61" s="866"/>
      <c r="AA61" s="866"/>
      <c r="AB61" s="867"/>
      <c r="AC61" s="861">
        <f t="shared" si="0"/>
        <v>0</v>
      </c>
      <c r="AD61" s="862"/>
      <c r="AE61" s="862"/>
      <c r="AF61" s="863"/>
      <c r="AG61" s="125">
        <v>0</v>
      </c>
      <c r="AH61" s="120">
        <v>0.25</v>
      </c>
      <c r="AI61" s="120">
        <v>0.5</v>
      </c>
      <c r="AJ61" s="120">
        <v>1</v>
      </c>
      <c r="AK61" s="115" t="s">
        <v>411</v>
      </c>
      <c r="AM61" s="273"/>
      <c r="AN61" s="274"/>
      <c r="AO61" s="274"/>
      <c r="AP61" s="10"/>
    </row>
    <row r="62" spans="1:42" ht="9" customHeight="1" thickBot="1">
      <c r="A62" s="10"/>
      <c r="B62" s="104"/>
      <c r="C62" s="934"/>
      <c r="D62" s="935"/>
      <c r="E62" s="935"/>
      <c r="F62" s="935"/>
      <c r="G62" s="935"/>
      <c r="H62" s="935"/>
      <c r="I62" s="935"/>
      <c r="J62" s="935"/>
      <c r="K62" s="935"/>
      <c r="L62" s="935"/>
      <c r="M62" s="935"/>
      <c r="N62" s="935"/>
      <c r="O62" s="935"/>
      <c r="P62" s="935"/>
      <c r="Q62" s="935"/>
      <c r="R62" s="935"/>
      <c r="S62" s="935"/>
      <c r="T62" s="935"/>
      <c r="U62" s="935"/>
      <c r="V62" s="935"/>
      <c r="W62" s="935"/>
      <c r="X62" s="935"/>
      <c r="Y62" s="935"/>
      <c r="Z62" s="935"/>
      <c r="AA62" s="935"/>
      <c r="AB62" s="935"/>
      <c r="AC62" s="935"/>
      <c r="AD62" s="935"/>
      <c r="AE62" s="935"/>
      <c r="AF62" s="936"/>
      <c r="AG62" s="1" t="s">
        <v>476</v>
      </c>
      <c r="AI62" s="40" t="b">
        <v>0</v>
      </c>
      <c r="AM62" s="273"/>
      <c r="AN62" s="274"/>
      <c r="AO62" s="274"/>
      <c r="AP62" s="10"/>
    </row>
    <row r="63" spans="1:42" s="6" customFormat="1" ht="21" customHeight="1" thickBot="1">
      <c r="A63" s="15"/>
      <c r="B63" s="111"/>
      <c r="C63" s="823" t="s">
        <v>431</v>
      </c>
      <c r="D63" s="824"/>
      <c r="E63" s="824"/>
      <c r="F63" s="824"/>
      <c r="G63" s="824"/>
      <c r="H63" s="824"/>
      <c r="I63" s="824"/>
      <c r="J63" s="824"/>
      <c r="K63" s="824"/>
      <c r="L63" s="824"/>
      <c r="M63" s="824"/>
      <c r="N63" s="824"/>
      <c r="O63" s="824"/>
      <c r="P63" s="824"/>
      <c r="Q63" s="824"/>
      <c r="R63" s="824"/>
      <c r="S63" s="824"/>
      <c r="T63" s="824"/>
      <c r="U63" s="824"/>
      <c r="V63" s="824"/>
      <c r="W63" s="824"/>
      <c r="X63" s="824"/>
      <c r="Y63" s="824"/>
      <c r="Z63" s="824"/>
      <c r="AA63" s="824"/>
      <c r="AB63" s="824"/>
      <c r="AC63" s="824"/>
      <c r="AD63" s="824"/>
      <c r="AE63" s="824"/>
      <c r="AF63" s="937"/>
      <c r="AH63" s="105"/>
      <c r="AM63" s="273"/>
      <c r="AN63" s="274"/>
      <c r="AO63" s="274"/>
      <c r="AP63" s="15"/>
    </row>
    <row r="64" spans="1:42" s="3" customFormat="1" ht="18" customHeight="1" thickBot="1">
      <c r="A64" s="12"/>
      <c r="B64" s="108"/>
      <c r="C64" s="868" t="s">
        <v>52</v>
      </c>
      <c r="D64" s="869"/>
      <c r="E64" s="869"/>
      <c r="F64" s="869"/>
      <c r="G64" s="869"/>
      <c r="H64" s="869"/>
      <c r="I64" s="732" t="s">
        <v>14</v>
      </c>
      <c r="J64" s="732"/>
      <c r="K64" s="732"/>
      <c r="L64" s="732"/>
      <c r="M64" s="732"/>
      <c r="N64" s="732"/>
      <c r="O64" s="732" t="s">
        <v>41</v>
      </c>
      <c r="P64" s="732"/>
      <c r="Q64" s="732"/>
      <c r="R64" s="732"/>
      <c r="S64" s="732"/>
      <c r="T64" s="732"/>
      <c r="U64" s="732" t="s">
        <v>20</v>
      </c>
      <c r="V64" s="732"/>
      <c r="W64" s="732"/>
      <c r="X64" s="732"/>
      <c r="Y64" s="732"/>
      <c r="Z64" s="733"/>
      <c r="AA64" s="868" t="s">
        <v>38</v>
      </c>
      <c r="AB64" s="869"/>
      <c r="AC64" s="869"/>
      <c r="AD64" s="869"/>
      <c r="AE64" s="869"/>
      <c r="AF64" s="870"/>
      <c r="AM64" s="273"/>
      <c r="AN64" s="274"/>
      <c r="AO64" s="274"/>
      <c r="AP64" s="12"/>
    </row>
    <row r="65" spans="1:42" s="2" customFormat="1" ht="15.75" customHeight="1" thickTop="1">
      <c r="A65" s="13"/>
      <c r="B65" s="109"/>
      <c r="C65" s="919" t="s">
        <v>24</v>
      </c>
      <c r="D65" s="920"/>
      <c r="E65" s="920"/>
      <c r="F65" s="920"/>
      <c r="G65" s="920"/>
      <c r="H65" s="920"/>
      <c r="I65" s="770"/>
      <c r="J65" s="770"/>
      <c r="K65" s="770"/>
      <c r="L65" s="770"/>
      <c r="M65" s="770"/>
      <c r="N65" s="770"/>
      <c r="O65" s="770"/>
      <c r="P65" s="770"/>
      <c r="Q65" s="770"/>
      <c r="R65" s="770"/>
      <c r="S65" s="770"/>
      <c r="T65" s="770"/>
      <c r="U65" s="770"/>
      <c r="V65" s="770"/>
      <c r="W65" s="770"/>
      <c r="X65" s="770"/>
      <c r="Y65" s="770"/>
      <c r="Z65" s="790"/>
      <c r="AA65" s="874">
        <f aca="true" t="shared" si="1" ref="AA65:AA70">SUM(I65:Z65)</f>
        <v>0</v>
      </c>
      <c r="AB65" s="875"/>
      <c r="AC65" s="875"/>
      <c r="AD65" s="875"/>
      <c r="AE65" s="875"/>
      <c r="AF65" s="876"/>
      <c r="AM65" s="273"/>
      <c r="AN65" s="274"/>
      <c r="AO65" s="274"/>
      <c r="AP65" s="13"/>
    </row>
    <row r="66" spans="1:42" s="2" customFormat="1" ht="15.75" customHeight="1">
      <c r="A66" s="13"/>
      <c r="B66" s="109"/>
      <c r="C66" s="879"/>
      <c r="D66" s="722"/>
      <c r="E66" s="722"/>
      <c r="F66" s="722"/>
      <c r="G66" s="722"/>
      <c r="H66" s="722"/>
      <c r="I66" s="721"/>
      <c r="J66" s="721"/>
      <c r="K66" s="721"/>
      <c r="L66" s="721"/>
      <c r="M66" s="721"/>
      <c r="N66" s="721"/>
      <c r="O66" s="721"/>
      <c r="P66" s="721"/>
      <c r="Q66" s="721"/>
      <c r="R66" s="721"/>
      <c r="S66" s="721"/>
      <c r="T66" s="721"/>
      <c r="U66" s="721"/>
      <c r="V66" s="721"/>
      <c r="W66" s="721"/>
      <c r="X66" s="721"/>
      <c r="Y66" s="721"/>
      <c r="Z66" s="780"/>
      <c r="AA66" s="681">
        <f t="shared" si="1"/>
        <v>0</v>
      </c>
      <c r="AB66" s="682"/>
      <c r="AC66" s="682"/>
      <c r="AD66" s="682"/>
      <c r="AE66" s="682"/>
      <c r="AF66" s="683"/>
      <c r="AM66" s="273"/>
      <c r="AN66" s="274"/>
      <c r="AO66" s="274"/>
      <c r="AP66" s="13"/>
    </row>
    <row r="67" spans="1:42" s="2" customFormat="1" ht="15.75" customHeight="1">
      <c r="A67" s="13"/>
      <c r="B67" s="109"/>
      <c r="C67" s="879"/>
      <c r="D67" s="722"/>
      <c r="E67" s="722"/>
      <c r="F67" s="722"/>
      <c r="G67" s="722"/>
      <c r="H67" s="722"/>
      <c r="I67" s="721"/>
      <c r="J67" s="721"/>
      <c r="K67" s="721"/>
      <c r="L67" s="721"/>
      <c r="M67" s="721"/>
      <c r="N67" s="721"/>
      <c r="O67" s="721"/>
      <c r="P67" s="721"/>
      <c r="Q67" s="721"/>
      <c r="R67" s="721"/>
      <c r="S67" s="721"/>
      <c r="T67" s="721"/>
      <c r="U67" s="721"/>
      <c r="V67" s="721"/>
      <c r="W67" s="721"/>
      <c r="X67" s="721"/>
      <c r="Y67" s="721"/>
      <c r="Z67" s="780"/>
      <c r="AA67" s="681">
        <f t="shared" si="1"/>
        <v>0</v>
      </c>
      <c r="AB67" s="682"/>
      <c r="AC67" s="682"/>
      <c r="AD67" s="682"/>
      <c r="AE67" s="682"/>
      <c r="AF67" s="683"/>
      <c r="AM67" s="273"/>
      <c r="AN67" s="274"/>
      <c r="AO67" s="274"/>
      <c r="AP67" s="13"/>
    </row>
    <row r="68" spans="1:42" s="2" customFormat="1" ht="15.75" customHeight="1">
      <c r="A68" s="13"/>
      <c r="B68" s="109"/>
      <c r="C68" s="913"/>
      <c r="D68" s="914"/>
      <c r="E68" s="914"/>
      <c r="F68" s="914"/>
      <c r="G68" s="914"/>
      <c r="H68" s="915"/>
      <c r="I68" s="780"/>
      <c r="J68" s="916"/>
      <c r="K68" s="916"/>
      <c r="L68" s="916"/>
      <c r="M68" s="916"/>
      <c r="N68" s="917"/>
      <c r="O68" s="780"/>
      <c r="P68" s="916"/>
      <c r="Q68" s="916"/>
      <c r="R68" s="916"/>
      <c r="S68" s="916"/>
      <c r="T68" s="917"/>
      <c r="U68" s="780"/>
      <c r="V68" s="916"/>
      <c r="W68" s="916"/>
      <c r="X68" s="916"/>
      <c r="Y68" s="916"/>
      <c r="Z68" s="918"/>
      <c r="AA68" s="681">
        <f t="shared" si="1"/>
        <v>0</v>
      </c>
      <c r="AB68" s="682"/>
      <c r="AC68" s="682"/>
      <c r="AD68" s="682"/>
      <c r="AE68" s="682"/>
      <c r="AF68" s="683"/>
      <c r="AM68" s="273"/>
      <c r="AN68" s="274"/>
      <c r="AO68" s="274"/>
      <c r="AP68" s="13"/>
    </row>
    <row r="69" spans="1:42" s="2" customFormat="1" ht="15.75" customHeight="1">
      <c r="A69" s="13"/>
      <c r="B69" s="109"/>
      <c r="C69" s="879"/>
      <c r="D69" s="722"/>
      <c r="E69" s="722"/>
      <c r="F69" s="722"/>
      <c r="G69" s="722"/>
      <c r="H69" s="722"/>
      <c r="I69" s="721"/>
      <c r="J69" s="721"/>
      <c r="K69" s="721"/>
      <c r="L69" s="721"/>
      <c r="M69" s="721"/>
      <c r="N69" s="721"/>
      <c r="O69" s="721"/>
      <c r="P69" s="721"/>
      <c r="Q69" s="721"/>
      <c r="R69" s="721"/>
      <c r="S69" s="721"/>
      <c r="T69" s="721"/>
      <c r="U69" s="721"/>
      <c r="V69" s="721"/>
      <c r="W69" s="721"/>
      <c r="X69" s="721"/>
      <c r="Y69" s="721"/>
      <c r="Z69" s="780"/>
      <c r="AA69" s="681">
        <f t="shared" si="1"/>
        <v>0</v>
      </c>
      <c r="AB69" s="682"/>
      <c r="AC69" s="682"/>
      <c r="AD69" s="682"/>
      <c r="AE69" s="682"/>
      <c r="AF69" s="683"/>
      <c r="AM69" s="273"/>
      <c r="AN69" s="274"/>
      <c r="AO69" s="275"/>
      <c r="AP69" s="13"/>
    </row>
    <row r="70" spans="1:42" s="2" customFormat="1" ht="15.75" customHeight="1" thickBot="1">
      <c r="A70" s="13"/>
      <c r="B70" s="109"/>
      <c r="C70" s="877"/>
      <c r="D70" s="878"/>
      <c r="E70" s="878"/>
      <c r="F70" s="878"/>
      <c r="G70" s="878"/>
      <c r="H70" s="878"/>
      <c r="I70" s="677"/>
      <c r="J70" s="677"/>
      <c r="K70" s="677"/>
      <c r="L70" s="677"/>
      <c r="M70" s="677"/>
      <c r="N70" s="677"/>
      <c r="O70" s="677"/>
      <c r="P70" s="677"/>
      <c r="Q70" s="677"/>
      <c r="R70" s="677"/>
      <c r="S70" s="677"/>
      <c r="T70" s="677"/>
      <c r="U70" s="677"/>
      <c r="V70" s="677"/>
      <c r="W70" s="677"/>
      <c r="X70" s="677"/>
      <c r="Y70" s="677"/>
      <c r="Z70" s="729"/>
      <c r="AA70" s="725">
        <f t="shared" si="1"/>
        <v>0</v>
      </c>
      <c r="AB70" s="726"/>
      <c r="AC70" s="726"/>
      <c r="AD70" s="726"/>
      <c r="AE70" s="726"/>
      <c r="AF70" s="727"/>
      <c r="AM70" s="273"/>
      <c r="AN70" s="274"/>
      <c r="AO70" s="274"/>
      <c r="AP70" s="13"/>
    </row>
    <row r="71" spans="1:42" ht="6" customHeight="1">
      <c r="A71" s="10"/>
      <c r="B71" s="104"/>
      <c r="C71" s="728"/>
      <c r="D71" s="728"/>
      <c r="E71" s="728"/>
      <c r="F71" s="728"/>
      <c r="G71" s="728"/>
      <c r="H71" s="728"/>
      <c r="I71" s="728"/>
      <c r="J71" s="728"/>
      <c r="K71" s="728"/>
      <c r="L71" s="728"/>
      <c r="M71" s="728"/>
      <c r="N71" s="728"/>
      <c r="O71" s="728"/>
      <c r="P71" s="728"/>
      <c r="Q71" s="728"/>
      <c r="R71" s="728"/>
      <c r="S71" s="728"/>
      <c r="T71" s="728"/>
      <c r="U71" s="728"/>
      <c r="V71" s="728"/>
      <c r="W71" s="728"/>
      <c r="X71" s="728"/>
      <c r="Y71" s="728"/>
      <c r="Z71" s="728"/>
      <c r="AA71" s="728"/>
      <c r="AB71" s="728"/>
      <c r="AC71" s="728"/>
      <c r="AD71" s="728"/>
      <c r="AE71" s="728"/>
      <c r="AF71" s="728"/>
      <c r="AM71" s="273"/>
      <c r="AN71" s="274"/>
      <c r="AO71" s="274"/>
      <c r="AP71" s="10"/>
    </row>
    <row r="72" spans="1:42" ht="12.75">
      <c r="A72" s="10"/>
      <c r="B72" s="104"/>
      <c r="C72" s="684" t="s">
        <v>42</v>
      </c>
      <c r="D72" s="684"/>
      <c r="E72" s="684"/>
      <c r="F72" s="684"/>
      <c r="G72" s="684"/>
      <c r="H72" s="684"/>
      <c r="I72" s="684"/>
      <c r="J72" s="684"/>
      <c r="K72" s="684"/>
      <c r="L72" s="684"/>
      <c r="M72" s="684"/>
      <c r="N72" s="684"/>
      <c r="O72" s="684"/>
      <c r="P72" s="684"/>
      <c r="Q72" s="730"/>
      <c r="R72" s="325"/>
      <c r="S72" s="325"/>
      <c r="T72" s="325"/>
      <c r="U72" s="325"/>
      <c r="V72" s="325"/>
      <c r="W72" s="476"/>
      <c r="X72" s="476"/>
      <c r="Y72" s="476"/>
      <c r="Z72" s="476"/>
      <c r="AA72" s="476"/>
      <c r="AB72" s="476"/>
      <c r="AC72" s="476"/>
      <c r="AD72" s="476"/>
      <c r="AE72" s="476"/>
      <c r="AF72" s="476"/>
      <c r="AM72" s="273"/>
      <c r="AN72" s="274"/>
      <c r="AO72" s="274"/>
      <c r="AP72" s="10"/>
    </row>
    <row r="73" spans="1:42" ht="5.25" customHeight="1">
      <c r="A73" s="10"/>
      <c r="B73" s="104"/>
      <c r="C73" s="476"/>
      <c r="D73" s="476"/>
      <c r="E73" s="476"/>
      <c r="F73" s="476"/>
      <c r="G73" s="476"/>
      <c r="H73" s="476"/>
      <c r="I73" s="476"/>
      <c r="J73" s="476"/>
      <c r="K73" s="476"/>
      <c r="L73" s="476"/>
      <c r="M73" s="476"/>
      <c r="N73" s="476"/>
      <c r="O73" s="476"/>
      <c r="P73" s="476"/>
      <c r="Q73" s="476"/>
      <c r="R73" s="476"/>
      <c r="S73" s="476"/>
      <c r="T73" s="476"/>
      <c r="U73" s="476"/>
      <c r="V73" s="476"/>
      <c r="W73" s="476"/>
      <c r="X73" s="476"/>
      <c r="Y73" s="476"/>
      <c r="Z73" s="476"/>
      <c r="AA73" s="476"/>
      <c r="AB73" s="476"/>
      <c r="AC73" s="476"/>
      <c r="AD73" s="476"/>
      <c r="AE73" s="476"/>
      <c r="AF73" s="476"/>
      <c r="AM73" s="273"/>
      <c r="AN73" s="274"/>
      <c r="AO73" s="274"/>
      <c r="AP73" s="10"/>
    </row>
    <row r="74" spans="1:42" s="5" customFormat="1" ht="14.25" customHeight="1">
      <c r="A74" s="16"/>
      <c r="B74" s="112"/>
      <c r="C74" s="850" t="s">
        <v>43</v>
      </c>
      <c r="D74" s="850"/>
      <c r="E74" s="850"/>
      <c r="F74" s="850"/>
      <c r="G74" s="850"/>
      <c r="H74" s="850"/>
      <c r="I74" s="850"/>
      <c r="J74" s="850"/>
      <c r="K74" s="850"/>
      <c r="L74" s="850"/>
      <c r="M74" s="850"/>
      <c r="N74" s="850"/>
      <c r="O74" s="850"/>
      <c r="P74" s="850"/>
      <c r="Q74" s="850"/>
      <c r="R74" s="850"/>
      <c r="S74" s="850"/>
      <c r="T74" s="850"/>
      <c r="U74" s="850"/>
      <c r="V74" s="850"/>
      <c r="W74" s="850"/>
      <c r="X74" s="850"/>
      <c r="Y74" s="850"/>
      <c r="Z74" s="850"/>
      <c r="AA74" s="850"/>
      <c r="AB74" s="850"/>
      <c r="AC74" s="850"/>
      <c r="AD74" s="850"/>
      <c r="AE74" s="850"/>
      <c r="AF74" s="850"/>
      <c r="AM74" s="273"/>
      <c r="AN74" s="274"/>
      <c r="AO74" s="274"/>
      <c r="AP74" s="16"/>
    </row>
    <row r="75" spans="1:42" ht="12.75" customHeight="1">
      <c r="A75" s="10"/>
      <c r="B75" s="104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476" t="s">
        <v>405</v>
      </c>
      <c r="P75" s="476"/>
      <c r="Q75" s="476"/>
      <c r="R75" s="476"/>
      <c r="S75" s="476"/>
      <c r="T75" s="476"/>
      <c r="U75" s="476"/>
      <c r="V75" s="841"/>
      <c r="W75" s="841"/>
      <c r="X75" s="841"/>
      <c r="Y75" s="983"/>
      <c r="Z75" s="983"/>
      <c r="AA75" s="983"/>
      <c r="AB75" s="983"/>
      <c r="AC75" s="983"/>
      <c r="AD75" s="983"/>
      <c r="AE75" s="983"/>
      <c r="AF75" s="983"/>
      <c r="AM75" s="273"/>
      <c r="AN75" s="274"/>
      <c r="AO75" s="274"/>
      <c r="AP75" s="10"/>
    </row>
    <row r="76" spans="1:42" ht="6.75" customHeight="1" thickBot="1">
      <c r="A76" s="10"/>
      <c r="B76" s="104"/>
      <c r="C76" s="851"/>
      <c r="D76" s="851"/>
      <c r="E76" s="851"/>
      <c r="F76" s="851"/>
      <c r="G76" s="851"/>
      <c r="H76" s="851"/>
      <c r="I76" s="851"/>
      <c r="J76" s="851"/>
      <c r="K76" s="851"/>
      <c r="L76" s="851"/>
      <c r="M76" s="851"/>
      <c r="N76" s="851"/>
      <c r="O76" s="851"/>
      <c r="P76" s="851"/>
      <c r="Q76" s="851"/>
      <c r="R76" s="851"/>
      <c r="S76" s="851"/>
      <c r="T76" s="851"/>
      <c r="U76" s="851"/>
      <c r="V76" s="851"/>
      <c r="W76" s="851"/>
      <c r="X76" s="851"/>
      <c r="Y76" s="851"/>
      <c r="Z76" s="851"/>
      <c r="AA76" s="851"/>
      <c r="AB76" s="851"/>
      <c r="AC76" s="851"/>
      <c r="AD76" s="851"/>
      <c r="AE76" s="851"/>
      <c r="AF76" s="851"/>
      <c r="AM76" s="273"/>
      <c r="AN76" s="274"/>
      <c r="AO76" s="275"/>
      <c r="AP76" s="10"/>
    </row>
    <row r="77" spans="1:42" ht="15" customHeight="1">
      <c r="A77" s="10"/>
      <c r="B77" s="104"/>
      <c r="C77" s="871" t="s">
        <v>406</v>
      </c>
      <c r="D77" s="872"/>
      <c r="E77" s="872"/>
      <c r="F77" s="872"/>
      <c r="G77" s="872"/>
      <c r="H77" s="872"/>
      <c r="I77" s="872"/>
      <c r="J77" s="872"/>
      <c r="K77" s="872"/>
      <c r="L77" s="872"/>
      <c r="M77" s="872"/>
      <c r="N77" s="872"/>
      <c r="O77" s="872"/>
      <c r="P77" s="872"/>
      <c r="Q77" s="872"/>
      <c r="R77" s="872"/>
      <c r="S77" s="872"/>
      <c r="T77" s="872"/>
      <c r="U77" s="872"/>
      <c r="V77" s="872"/>
      <c r="W77" s="872"/>
      <c r="X77" s="872"/>
      <c r="Y77" s="872"/>
      <c r="Z77" s="872"/>
      <c r="AA77" s="872"/>
      <c r="AB77" s="872"/>
      <c r="AC77" s="872"/>
      <c r="AD77" s="872"/>
      <c r="AE77" s="872"/>
      <c r="AF77" s="873"/>
      <c r="AM77" s="273"/>
      <c r="AN77" s="274"/>
      <c r="AO77" s="274"/>
      <c r="AP77" s="10"/>
    </row>
    <row r="78" spans="1:42" ht="18" customHeight="1">
      <c r="A78" s="10"/>
      <c r="B78" s="104"/>
      <c r="C78" s="685" t="s">
        <v>439</v>
      </c>
      <c r="D78" s="686"/>
      <c r="E78" s="686"/>
      <c r="F78" s="686"/>
      <c r="G78" s="686"/>
      <c r="H78" s="687"/>
      <c r="I78" s="959"/>
      <c r="J78" s="960"/>
      <c r="K78" s="960"/>
      <c r="L78" s="960"/>
      <c r="M78" s="960"/>
      <c r="N78" s="960"/>
      <c r="O78" s="960"/>
      <c r="P78" s="961"/>
      <c r="Q78" s="947"/>
      <c r="R78" s="948"/>
      <c r="S78" s="948"/>
      <c r="T78" s="948"/>
      <c r="U78" s="948"/>
      <c r="V78" s="948"/>
      <c r="W78" s="948"/>
      <c r="X78" s="949"/>
      <c r="Y78" s="858"/>
      <c r="Z78" s="859"/>
      <c r="AA78" s="859"/>
      <c r="AB78" s="859"/>
      <c r="AC78" s="859"/>
      <c r="AD78" s="859"/>
      <c r="AE78" s="859"/>
      <c r="AF78" s="860"/>
      <c r="AM78" s="273"/>
      <c r="AN78" s="274"/>
      <c r="AO78" s="275"/>
      <c r="AP78" s="10"/>
    </row>
    <row r="79" spans="1:42" ht="18" customHeight="1">
      <c r="A79" s="10"/>
      <c r="B79" s="104"/>
      <c r="C79" s="956" t="s">
        <v>440</v>
      </c>
      <c r="D79" s="957"/>
      <c r="E79" s="957"/>
      <c r="F79" s="957"/>
      <c r="G79" s="957"/>
      <c r="H79" s="958"/>
      <c r="I79" s="852"/>
      <c r="J79" s="853"/>
      <c r="K79" s="853"/>
      <c r="L79" s="853"/>
      <c r="M79" s="853"/>
      <c r="N79" s="853"/>
      <c r="O79" s="853"/>
      <c r="P79" s="854"/>
      <c r="Q79" s="950"/>
      <c r="R79" s="951"/>
      <c r="S79" s="951"/>
      <c r="T79" s="951"/>
      <c r="U79" s="951"/>
      <c r="V79" s="951"/>
      <c r="W79" s="951"/>
      <c r="X79" s="952"/>
      <c r="Y79" s="980"/>
      <c r="Z79" s="981"/>
      <c r="AA79" s="981"/>
      <c r="AB79" s="981"/>
      <c r="AC79" s="981"/>
      <c r="AD79" s="981"/>
      <c r="AE79" s="981"/>
      <c r="AF79" s="982"/>
      <c r="AM79" s="273"/>
      <c r="AN79" s="274"/>
      <c r="AO79" s="274"/>
      <c r="AP79" s="10"/>
    </row>
    <row r="80" spans="1:42" ht="18" customHeight="1">
      <c r="A80" s="10"/>
      <c r="B80" s="104"/>
      <c r="C80" s="971" t="s">
        <v>285</v>
      </c>
      <c r="D80" s="972"/>
      <c r="E80" s="972"/>
      <c r="F80" s="972"/>
      <c r="G80" s="972"/>
      <c r="H80" s="973"/>
      <c r="I80" s="962"/>
      <c r="J80" s="963"/>
      <c r="K80" s="963"/>
      <c r="L80" s="963"/>
      <c r="M80" s="963"/>
      <c r="N80" s="963"/>
      <c r="O80" s="963"/>
      <c r="P80" s="964"/>
      <c r="Q80" s="953"/>
      <c r="R80" s="954"/>
      <c r="S80" s="954"/>
      <c r="T80" s="954"/>
      <c r="U80" s="954"/>
      <c r="V80" s="954"/>
      <c r="W80" s="954"/>
      <c r="X80" s="955"/>
      <c r="Y80" s="980"/>
      <c r="Z80" s="981"/>
      <c r="AA80" s="981"/>
      <c r="AB80" s="981"/>
      <c r="AC80" s="981"/>
      <c r="AD80" s="981"/>
      <c r="AE80" s="981"/>
      <c r="AF80" s="982"/>
      <c r="AM80" s="273"/>
      <c r="AN80" s="274"/>
      <c r="AO80" s="274"/>
      <c r="AP80" s="10"/>
    </row>
    <row r="81" spans="1:42" ht="18" customHeight="1">
      <c r="A81" s="10"/>
      <c r="B81" s="104"/>
      <c r="C81" s="956" t="s">
        <v>441</v>
      </c>
      <c r="D81" s="957"/>
      <c r="E81" s="957"/>
      <c r="F81" s="957"/>
      <c r="G81" s="957"/>
      <c r="H81" s="958"/>
      <c r="I81" s="852"/>
      <c r="J81" s="853"/>
      <c r="K81" s="853"/>
      <c r="L81" s="853"/>
      <c r="M81" s="853"/>
      <c r="N81" s="853"/>
      <c r="O81" s="853"/>
      <c r="P81" s="854"/>
      <c r="Q81" s="953"/>
      <c r="R81" s="954"/>
      <c r="S81" s="954"/>
      <c r="T81" s="954"/>
      <c r="U81" s="954"/>
      <c r="V81" s="954"/>
      <c r="W81" s="954"/>
      <c r="X81" s="955"/>
      <c r="Y81" s="980"/>
      <c r="Z81" s="981"/>
      <c r="AA81" s="981"/>
      <c r="AB81" s="981"/>
      <c r="AC81" s="981"/>
      <c r="AD81" s="981"/>
      <c r="AE81" s="981"/>
      <c r="AF81" s="982"/>
      <c r="AM81" s="273"/>
      <c r="AN81" s="274"/>
      <c r="AO81" s="274"/>
      <c r="AP81" s="10"/>
    </row>
    <row r="82" spans="1:42" ht="18" customHeight="1">
      <c r="A82" s="10"/>
      <c r="B82" s="104"/>
      <c r="C82" s="956" t="s">
        <v>442</v>
      </c>
      <c r="D82" s="957"/>
      <c r="E82" s="957"/>
      <c r="F82" s="957"/>
      <c r="G82" s="957"/>
      <c r="H82" s="958"/>
      <c r="I82" s="852"/>
      <c r="J82" s="853"/>
      <c r="K82" s="853"/>
      <c r="L82" s="853"/>
      <c r="M82" s="853"/>
      <c r="N82" s="853"/>
      <c r="O82" s="853"/>
      <c r="P82" s="854"/>
      <c r="Q82" s="950"/>
      <c r="R82" s="951"/>
      <c r="S82" s="951"/>
      <c r="T82" s="951"/>
      <c r="U82" s="951"/>
      <c r="V82" s="951"/>
      <c r="W82" s="951"/>
      <c r="X82" s="952"/>
      <c r="Y82" s="980"/>
      <c r="Z82" s="981"/>
      <c r="AA82" s="981"/>
      <c r="AB82" s="981"/>
      <c r="AC82" s="981"/>
      <c r="AD82" s="981"/>
      <c r="AE82" s="981"/>
      <c r="AF82" s="982"/>
      <c r="AM82" s="273"/>
      <c r="AN82" s="274"/>
      <c r="AO82" s="274"/>
      <c r="AP82" s="10"/>
    </row>
    <row r="83" spans="1:42" ht="18" customHeight="1">
      <c r="A83" s="10"/>
      <c r="B83" s="104"/>
      <c r="C83" s="664" t="s">
        <v>443</v>
      </c>
      <c r="D83" s="665"/>
      <c r="E83" s="665"/>
      <c r="F83" s="665"/>
      <c r="G83" s="665"/>
      <c r="H83" s="666"/>
      <c r="I83" s="855"/>
      <c r="J83" s="856"/>
      <c r="K83" s="856"/>
      <c r="L83" s="856"/>
      <c r="M83" s="856"/>
      <c r="N83" s="856"/>
      <c r="O83" s="856"/>
      <c r="P83" s="857"/>
      <c r="Q83" s="987"/>
      <c r="R83" s="988"/>
      <c r="S83" s="988"/>
      <c r="T83" s="988"/>
      <c r="U83" s="988"/>
      <c r="V83" s="988"/>
      <c r="W83" s="988"/>
      <c r="X83" s="989"/>
      <c r="Y83" s="855"/>
      <c r="Z83" s="856"/>
      <c r="AA83" s="856"/>
      <c r="AB83" s="856"/>
      <c r="AC83" s="856"/>
      <c r="AD83" s="856"/>
      <c r="AE83" s="856"/>
      <c r="AF83" s="990"/>
      <c r="AM83" s="273"/>
      <c r="AN83" s="274"/>
      <c r="AO83" s="274"/>
      <c r="AP83" s="10"/>
    </row>
    <row r="84" spans="1:46" s="285" customFormat="1" ht="11.25" customHeight="1">
      <c r="A84" s="13"/>
      <c r="B84" s="109"/>
      <c r="C84" s="646" t="s">
        <v>483</v>
      </c>
      <c r="D84" s="647"/>
      <c r="E84" s="647"/>
      <c r="F84" s="647"/>
      <c r="G84" s="647"/>
      <c r="H84" s="647"/>
      <c r="I84" s="647"/>
      <c r="J84" s="647"/>
      <c r="K84" s="647"/>
      <c r="L84" s="647"/>
      <c r="M84" s="647"/>
      <c r="N84" s="647"/>
      <c r="O84" s="647"/>
      <c r="P84" s="647"/>
      <c r="Q84" s="647"/>
      <c r="R84" s="647"/>
      <c r="S84" s="647"/>
      <c r="T84" s="647"/>
      <c r="U84" s="647"/>
      <c r="V84" s="647"/>
      <c r="W84" s="647"/>
      <c r="X84" s="647"/>
      <c r="Y84" s="647"/>
      <c r="Z84" s="647"/>
      <c r="AA84" s="647"/>
      <c r="AB84" s="647"/>
      <c r="AC84" s="647"/>
      <c r="AD84" s="647"/>
      <c r="AE84" s="647"/>
      <c r="AF84" s="648"/>
      <c r="AG84" s="283"/>
      <c r="AH84" s="283"/>
      <c r="AI84" s="283"/>
      <c r="AJ84" s="283"/>
      <c r="AK84" s="283"/>
      <c r="AL84" s="283"/>
      <c r="AM84" s="273"/>
      <c r="AN84" s="274"/>
      <c r="AO84" s="274"/>
      <c r="AP84" s="284"/>
      <c r="AQ84" s="283"/>
      <c r="AR84" s="283"/>
      <c r="AS84" s="283"/>
      <c r="AT84" s="283"/>
    </row>
    <row r="85" spans="1:42" s="2" customFormat="1" ht="15.75" customHeight="1">
      <c r="A85" s="13"/>
      <c r="B85" s="109"/>
      <c r="C85" s="640" t="s">
        <v>374</v>
      </c>
      <c r="D85" s="641"/>
      <c r="E85" s="641"/>
      <c r="F85" s="641"/>
      <c r="G85" s="641"/>
      <c r="H85" s="642"/>
      <c r="I85" s="654"/>
      <c r="J85" s="655"/>
      <c r="K85" s="655"/>
      <c r="L85" s="655"/>
      <c r="M85" s="655"/>
      <c r="N85" s="655"/>
      <c r="O85" s="655"/>
      <c r="P85" s="660"/>
      <c r="Q85" s="654"/>
      <c r="R85" s="655"/>
      <c r="S85" s="655"/>
      <c r="T85" s="655"/>
      <c r="U85" s="655"/>
      <c r="V85" s="655"/>
      <c r="W85" s="655"/>
      <c r="X85" s="660"/>
      <c r="Y85" s="654"/>
      <c r="Z85" s="655"/>
      <c r="AA85" s="655"/>
      <c r="AB85" s="655"/>
      <c r="AC85" s="655"/>
      <c r="AD85" s="655"/>
      <c r="AE85" s="655"/>
      <c r="AF85" s="656"/>
      <c r="AM85" s="273"/>
      <c r="AN85" s="274"/>
      <c r="AO85" s="274"/>
      <c r="AP85" s="13"/>
    </row>
    <row r="86" spans="1:42" s="2" customFormat="1" ht="19.5" customHeight="1">
      <c r="A86" s="13"/>
      <c r="B86" s="109"/>
      <c r="C86" s="643" t="s">
        <v>484</v>
      </c>
      <c r="D86" s="644"/>
      <c r="E86" s="644"/>
      <c r="F86" s="644"/>
      <c r="G86" s="644"/>
      <c r="H86" s="645"/>
      <c r="I86" s="661"/>
      <c r="J86" s="662"/>
      <c r="K86" s="662"/>
      <c r="L86" s="662"/>
      <c r="M86" s="662"/>
      <c r="N86" s="662"/>
      <c r="O86" s="662"/>
      <c r="P86" s="663"/>
      <c r="Q86" s="984"/>
      <c r="R86" s="985"/>
      <c r="S86" s="985"/>
      <c r="T86" s="985"/>
      <c r="U86" s="985"/>
      <c r="V86" s="985"/>
      <c r="W86" s="985"/>
      <c r="X86" s="986"/>
      <c r="Y86" s="657"/>
      <c r="Z86" s="658"/>
      <c r="AA86" s="658"/>
      <c r="AB86" s="658"/>
      <c r="AC86" s="658"/>
      <c r="AD86" s="658"/>
      <c r="AE86" s="658"/>
      <c r="AF86" s="659"/>
      <c r="AM86" s="273"/>
      <c r="AN86" s="274"/>
      <c r="AO86" s="274"/>
      <c r="AP86" s="13"/>
    </row>
    <row r="87" spans="1:46" s="285" customFormat="1" ht="11.25" customHeight="1">
      <c r="A87" s="13"/>
      <c r="B87" s="109"/>
      <c r="C87" s="646" t="s">
        <v>486</v>
      </c>
      <c r="D87" s="647"/>
      <c r="E87" s="647"/>
      <c r="F87" s="647"/>
      <c r="G87" s="647"/>
      <c r="H87" s="649" t="s">
        <v>485</v>
      </c>
      <c r="I87" s="649"/>
      <c r="J87" s="649"/>
      <c r="K87" s="649"/>
      <c r="L87" s="649"/>
      <c r="M87" s="649"/>
      <c r="N87" s="649"/>
      <c r="O87" s="649"/>
      <c r="P87" s="649"/>
      <c r="Q87" s="649"/>
      <c r="R87" s="649"/>
      <c r="S87" s="649"/>
      <c r="T87" s="649"/>
      <c r="U87" s="649"/>
      <c r="V87" s="649"/>
      <c r="W87" s="649"/>
      <c r="X87" s="649"/>
      <c r="Y87" s="649"/>
      <c r="Z87" s="649"/>
      <c r="AA87" s="649"/>
      <c r="AB87" s="649"/>
      <c r="AC87" s="649"/>
      <c r="AD87" s="649"/>
      <c r="AE87" s="649"/>
      <c r="AF87" s="650"/>
      <c r="AG87" s="283"/>
      <c r="AH87" s="283"/>
      <c r="AI87" s="283"/>
      <c r="AJ87" s="283"/>
      <c r="AK87" s="283"/>
      <c r="AL87" s="283"/>
      <c r="AM87" s="273"/>
      <c r="AN87" s="274"/>
      <c r="AO87" s="274"/>
      <c r="AP87" s="284"/>
      <c r="AQ87" s="283"/>
      <c r="AR87" s="283"/>
      <c r="AS87" s="283"/>
      <c r="AT87" s="283"/>
    </row>
    <row r="88" spans="1:42" s="2" customFormat="1" ht="15.75" customHeight="1">
      <c r="A88" s="13"/>
      <c r="B88" s="109"/>
      <c r="C88" s="640" t="s">
        <v>374</v>
      </c>
      <c r="D88" s="641"/>
      <c r="E88" s="641"/>
      <c r="F88" s="641"/>
      <c r="G88" s="641"/>
      <c r="H88" s="642"/>
      <c r="I88" s="654"/>
      <c r="J88" s="655"/>
      <c r="K88" s="655"/>
      <c r="L88" s="655"/>
      <c r="M88" s="655"/>
      <c r="N88" s="655"/>
      <c r="O88" s="655"/>
      <c r="P88" s="660"/>
      <c r="Q88" s="654"/>
      <c r="R88" s="655"/>
      <c r="S88" s="655"/>
      <c r="T88" s="655"/>
      <c r="U88" s="655"/>
      <c r="V88" s="655"/>
      <c r="W88" s="655"/>
      <c r="X88" s="660"/>
      <c r="Y88" s="654"/>
      <c r="Z88" s="655"/>
      <c r="AA88" s="655"/>
      <c r="AB88" s="655"/>
      <c r="AC88" s="655"/>
      <c r="AD88" s="655"/>
      <c r="AE88" s="655"/>
      <c r="AF88" s="656"/>
      <c r="AM88" s="273"/>
      <c r="AN88" s="274"/>
      <c r="AO88" s="274"/>
      <c r="AP88" s="13"/>
    </row>
    <row r="89" spans="1:42" s="2" customFormat="1" ht="19.5" customHeight="1">
      <c r="A89" s="13"/>
      <c r="B89" s="109"/>
      <c r="C89" s="643" t="s">
        <v>484</v>
      </c>
      <c r="D89" s="644"/>
      <c r="E89" s="644"/>
      <c r="F89" s="644"/>
      <c r="G89" s="644"/>
      <c r="H89" s="645"/>
      <c r="I89" s="661"/>
      <c r="J89" s="662"/>
      <c r="K89" s="662"/>
      <c r="L89" s="662"/>
      <c r="M89" s="662"/>
      <c r="N89" s="662"/>
      <c r="O89" s="662"/>
      <c r="P89" s="663"/>
      <c r="Q89" s="984"/>
      <c r="R89" s="985"/>
      <c r="S89" s="985"/>
      <c r="T89" s="985"/>
      <c r="U89" s="985"/>
      <c r="V89" s="985"/>
      <c r="W89" s="985"/>
      <c r="X89" s="986"/>
      <c r="Y89" s="657"/>
      <c r="Z89" s="658"/>
      <c r="AA89" s="658"/>
      <c r="AB89" s="658"/>
      <c r="AC89" s="658"/>
      <c r="AD89" s="658"/>
      <c r="AE89" s="658"/>
      <c r="AF89" s="659"/>
      <c r="AM89" s="273"/>
      <c r="AN89" s="274"/>
      <c r="AO89" s="274"/>
      <c r="AP89" s="13"/>
    </row>
    <row r="90" spans="1:42" ht="11.25" customHeight="1">
      <c r="A90" s="10"/>
      <c r="B90" s="104"/>
      <c r="C90" s="968" t="s">
        <v>473</v>
      </c>
      <c r="D90" s="969"/>
      <c r="E90" s="969"/>
      <c r="F90" s="969"/>
      <c r="G90" s="969"/>
      <c r="H90" s="969"/>
      <c r="I90" s="969"/>
      <c r="J90" s="969"/>
      <c r="K90" s="969"/>
      <c r="L90" s="969"/>
      <c r="M90" s="969"/>
      <c r="N90" s="969"/>
      <c r="O90" s="969"/>
      <c r="P90" s="969"/>
      <c r="Q90" s="969"/>
      <c r="R90" s="969"/>
      <c r="S90" s="969"/>
      <c r="T90" s="969"/>
      <c r="U90" s="969"/>
      <c r="V90" s="969"/>
      <c r="W90" s="969"/>
      <c r="X90" s="969"/>
      <c r="Y90" s="969"/>
      <c r="Z90" s="969"/>
      <c r="AA90" s="969"/>
      <c r="AB90" s="969"/>
      <c r="AC90" s="969"/>
      <c r="AD90" s="969"/>
      <c r="AE90" s="969"/>
      <c r="AF90" s="970"/>
      <c r="AM90" s="273"/>
      <c r="AN90" s="274"/>
      <c r="AO90" s="274"/>
      <c r="AP90" s="10"/>
    </row>
    <row r="91" spans="1:42" s="2" customFormat="1" ht="15.75" customHeight="1">
      <c r="A91" s="13"/>
      <c r="B91" s="109"/>
      <c r="C91" s="640" t="s">
        <v>374</v>
      </c>
      <c r="D91" s="641"/>
      <c r="E91" s="641"/>
      <c r="F91" s="641"/>
      <c r="G91" s="641"/>
      <c r="H91" s="642"/>
      <c r="I91" s="651"/>
      <c r="J91" s="652"/>
      <c r="K91" s="652"/>
      <c r="L91" s="652"/>
      <c r="M91" s="652"/>
      <c r="N91" s="652"/>
      <c r="O91" s="652"/>
      <c r="P91" s="652"/>
      <c r="Q91" s="652"/>
      <c r="R91" s="652"/>
      <c r="S91" s="652"/>
      <c r="T91" s="652"/>
      <c r="U91" s="652"/>
      <c r="V91" s="652"/>
      <c r="W91" s="652"/>
      <c r="X91" s="652"/>
      <c r="Y91" s="652"/>
      <c r="Z91" s="652"/>
      <c r="AA91" s="652"/>
      <c r="AB91" s="652"/>
      <c r="AC91" s="652"/>
      <c r="AD91" s="652"/>
      <c r="AE91" s="652"/>
      <c r="AF91" s="653"/>
      <c r="AM91" s="273"/>
      <c r="AN91" s="274"/>
      <c r="AO91" s="274"/>
      <c r="AP91" s="13"/>
    </row>
    <row r="92" spans="1:42" s="2" customFormat="1" ht="19.5" customHeight="1">
      <c r="A92" s="13"/>
      <c r="B92" s="109"/>
      <c r="C92" s="643" t="s">
        <v>484</v>
      </c>
      <c r="D92" s="644"/>
      <c r="E92" s="644"/>
      <c r="F92" s="644"/>
      <c r="G92" s="644"/>
      <c r="H92" s="645"/>
      <c r="I92" s="977"/>
      <c r="J92" s="978"/>
      <c r="K92" s="978"/>
      <c r="L92" s="978"/>
      <c r="M92" s="978"/>
      <c r="N92" s="978"/>
      <c r="O92" s="978"/>
      <c r="P92" s="978"/>
      <c r="Q92" s="978"/>
      <c r="R92" s="978"/>
      <c r="S92" s="978"/>
      <c r="T92" s="978"/>
      <c r="U92" s="978"/>
      <c r="V92" s="978"/>
      <c r="W92" s="978"/>
      <c r="X92" s="978"/>
      <c r="Y92" s="978"/>
      <c r="Z92" s="978"/>
      <c r="AA92" s="978"/>
      <c r="AB92" s="978"/>
      <c r="AC92" s="978"/>
      <c r="AD92" s="978"/>
      <c r="AE92" s="978"/>
      <c r="AF92" s="979"/>
      <c r="AM92" s="273"/>
      <c r="AN92" s="274"/>
      <c r="AO92" s="274"/>
      <c r="AP92" s="13"/>
    </row>
    <row r="93" spans="1:42" s="2" customFormat="1" ht="11.25" customHeight="1">
      <c r="A93" s="13"/>
      <c r="B93" s="109"/>
      <c r="C93" s="646" t="s">
        <v>373</v>
      </c>
      <c r="D93" s="647"/>
      <c r="E93" s="647"/>
      <c r="F93" s="647"/>
      <c r="G93" s="647"/>
      <c r="H93" s="647"/>
      <c r="I93" s="647"/>
      <c r="J93" s="647"/>
      <c r="K93" s="647"/>
      <c r="L93" s="647"/>
      <c r="M93" s="647"/>
      <c r="N93" s="647"/>
      <c r="O93" s="647"/>
      <c r="P93" s="647"/>
      <c r="Q93" s="647"/>
      <c r="R93" s="647"/>
      <c r="S93" s="647"/>
      <c r="T93" s="647"/>
      <c r="U93" s="647"/>
      <c r="V93" s="647"/>
      <c r="W93" s="647"/>
      <c r="X93" s="647"/>
      <c r="Y93" s="647"/>
      <c r="Z93" s="647"/>
      <c r="AA93" s="647"/>
      <c r="AB93" s="647"/>
      <c r="AC93" s="647"/>
      <c r="AD93" s="647"/>
      <c r="AE93" s="647"/>
      <c r="AF93" s="648"/>
      <c r="AM93" s="273"/>
      <c r="AN93" s="274"/>
      <c r="AO93" s="274"/>
      <c r="AP93" s="13"/>
    </row>
    <row r="94" spans="1:42" s="2" customFormat="1" ht="15.75" customHeight="1">
      <c r="A94" s="13"/>
      <c r="B94" s="109"/>
      <c r="C94" s="640" t="s">
        <v>374</v>
      </c>
      <c r="D94" s="641"/>
      <c r="E94" s="641"/>
      <c r="F94" s="641"/>
      <c r="G94" s="641"/>
      <c r="H94" s="642"/>
      <c r="I94" s="651"/>
      <c r="J94" s="652"/>
      <c r="K94" s="652"/>
      <c r="L94" s="652"/>
      <c r="M94" s="652"/>
      <c r="N94" s="652"/>
      <c r="O94" s="652"/>
      <c r="P94" s="652"/>
      <c r="Q94" s="652"/>
      <c r="R94" s="652"/>
      <c r="S94" s="652"/>
      <c r="T94" s="652"/>
      <c r="U94" s="652"/>
      <c r="V94" s="652"/>
      <c r="W94" s="652"/>
      <c r="X94" s="652"/>
      <c r="Y94" s="652"/>
      <c r="Z94" s="652"/>
      <c r="AA94" s="652"/>
      <c r="AB94" s="652"/>
      <c r="AC94" s="652"/>
      <c r="AD94" s="652"/>
      <c r="AE94" s="652"/>
      <c r="AF94" s="653"/>
      <c r="AM94" s="273"/>
      <c r="AN94" s="274"/>
      <c r="AO94" s="274"/>
      <c r="AP94" s="13"/>
    </row>
    <row r="95" spans="1:42" s="2" customFormat="1" ht="19.5" customHeight="1" thickBot="1">
      <c r="A95" s="13"/>
      <c r="B95" s="109"/>
      <c r="C95" s="965" t="s">
        <v>484</v>
      </c>
      <c r="D95" s="966"/>
      <c r="E95" s="966"/>
      <c r="F95" s="966"/>
      <c r="G95" s="966"/>
      <c r="H95" s="967"/>
      <c r="I95" s="974"/>
      <c r="J95" s="975"/>
      <c r="K95" s="975"/>
      <c r="L95" s="975"/>
      <c r="M95" s="975"/>
      <c r="N95" s="975"/>
      <c r="O95" s="975"/>
      <c r="P95" s="975"/>
      <c r="Q95" s="975"/>
      <c r="R95" s="975"/>
      <c r="S95" s="975"/>
      <c r="T95" s="975"/>
      <c r="U95" s="975"/>
      <c r="V95" s="975"/>
      <c r="W95" s="975"/>
      <c r="X95" s="975"/>
      <c r="Y95" s="975"/>
      <c r="Z95" s="975"/>
      <c r="AA95" s="975"/>
      <c r="AB95" s="975"/>
      <c r="AC95" s="975"/>
      <c r="AD95" s="975"/>
      <c r="AE95" s="975"/>
      <c r="AF95" s="976"/>
      <c r="AM95" s="273"/>
      <c r="AN95" s="274"/>
      <c r="AO95" s="274"/>
      <c r="AP95" s="13"/>
    </row>
    <row r="96" spans="1:42" ht="5.25" customHeight="1">
      <c r="A96" s="10"/>
      <c r="B96" s="104"/>
      <c r="C96" s="286"/>
      <c r="D96" s="287"/>
      <c r="E96" s="287"/>
      <c r="F96" s="288"/>
      <c r="G96" s="288"/>
      <c r="H96" s="288"/>
      <c r="I96" s="288"/>
      <c r="J96" s="288"/>
      <c r="K96" s="288"/>
      <c r="L96" s="288"/>
      <c r="M96" s="288"/>
      <c r="N96" s="288"/>
      <c r="O96" s="289"/>
      <c r="P96" s="289"/>
      <c r="Q96" s="289"/>
      <c r="R96" s="289"/>
      <c r="S96" s="289"/>
      <c r="T96" s="289"/>
      <c r="U96" s="289"/>
      <c r="V96" s="289"/>
      <c r="W96" s="289"/>
      <c r="X96" s="290"/>
      <c r="Y96" s="290"/>
      <c r="Z96" s="290"/>
      <c r="AA96" s="290"/>
      <c r="AB96" s="290"/>
      <c r="AC96" s="290"/>
      <c r="AD96" s="290"/>
      <c r="AE96" s="290"/>
      <c r="AF96" s="291"/>
      <c r="AM96" s="273"/>
      <c r="AN96" s="274"/>
      <c r="AO96" s="274"/>
      <c r="AP96" s="10"/>
    </row>
    <row r="97" spans="1:42" ht="23.25" customHeight="1">
      <c r="A97" s="10"/>
      <c r="B97" s="104"/>
      <c r="C97" s="292" t="s">
        <v>474</v>
      </c>
      <c r="D97" s="293"/>
      <c r="E97" s="293"/>
      <c r="F97" s="293"/>
      <c r="G97" s="293"/>
      <c r="H97" s="678"/>
      <c r="I97" s="679"/>
      <c r="J97" s="679"/>
      <c r="K97" s="679"/>
      <c r="L97" s="679"/>
      <c r="M97" s="679"/>
      <c r="N97" s="679"/>
      <c r="O97" s="679"/>
      <c r="P97" s="679"/>
      <c r="Q97" s="679"/>
      <c r="R97" s="679"/>
      <c r="S97" s="679"/>
      <c r="T97" s="679"/>
      <c r="U97" s="679"/>
      <c r="V97" s="679"/>
      <c r="W97" s="679"/>
      <c r="X97" s="679"/>
      <c r="Y97" s="679"/>
      <c r="Z97" s="679"/>
      <c r="AA97" s="679"/>
      <c r="AB97" s="679"/>
      <c r="AC97" s="679"/>
      <c r="AD97" s="679"/>
      <c r="AE97" s="680"/>
      <c r="AF97" s="294"/>
      <c r="AM97" s="277"/>
      <c r="AN97" s="278"/>
      <c r="AO97" s="274"/>
      <c r="AP97" s="10"/>
    </row>
    <row r="98" spans="1:42" ht="5.25" customHeight="1" thickBot="1">
      <c r="A98" s="10"/>
      <c r="B98" s="104"/>
      <c r="C98" s="295"/>
      <c r="D98" s="296"/>
      <c r="E98" s="296"/>
      <c r="F98" s="297"/>
      <c r="G98" s="297"/>
      <c r="H98" s="297"/>
      <c r="I98" s="297"/>
      <c r="J98" s="297"/>
      <c r="K98" s="297"/>
      <c r="L98" s="297"/>
      <c r="M98" s="297"/>
      <c r="N98" s="297"/>
      <c r="O98" s="298"/>
      <c r="P98" s="298"/>
      <c r="Q98" s="298"/>
      <c r="R98" s="298"/>
      <c r="S98" s="298"/>
      <c r="T98" s="298"/>
      <c r="U98" s="298"/>
      <c r="V98" s="298"/>
      <c r="W98" s="298"/>
      <c r="X98" s="299"/>
      <c r="Y98" s="299"/>
      <c r="Z98" s="299"/>
      <c r="AA98" s="299"/>
      <c r="AB98" s="299"/>
      <c r="AC98" s="299"/>
      <c r="AD98" s="299"/>
      <c r="AE98" s="299"/>
      <c r="AF98" s="300"/>
      <c r="AM98" s="273"/>
      <c r="AN98" s="274"/>
      <c r="AO98" s="274"/>
      <c r="AP98" s="10"/>
    </row>
    <row r="99" spans="1:42" ht="19.5" customHeight="1">
      <c r="A99" s="16"/>
      <c r="B99" s="112"/>
      <c r="C99" s="719" t="s">
        <v>417</v>
      </c>
      <c r="D99" s="720"/>
      <c r="E99" s="720"/>
      <c r="F99" s="720"/>
      <c r="G99" s="720"/>
      <c r="H99" s="720"/>
      <c r="I99" s="720"/>
      <c r="J99" s="720"/>
      <c r="K99" s="720"/>
      <c r="L99" s="720"/>
      <c r="M99" s="720"/>
      <c r="N99" s="720"/>
      <c r="O99" s="720"/>
      <c r="P99" s="720"/>
      <c r="Q99" s="720"/>
      <c r="R99" s="720"/>
      <c r="S99" s="720"/>
      <c r="T99" s="720"/>
      <c r="U99" s="720"/>
      <c r="V99" s="720"/>
      <c r="W99" s="720"/>
      <c r="X99" s="720"/>
      <c r="Y99" s="720"/>
      <c r="Z99" s="720"/>
      <c r="AA99" s="720"/>
      <c r="AB99" s="720"/>
      <c r="AC99" s="720"/>
      <c r="AD99" s="720"/>
      <c r="AE99" s="720"/>
      <c r="AF99" s="720"/>
      <c r="AM99" s="273"/>
      <c r="AN99" s="274"/>
      <c r="AO99" s="274"/>
      <c r="AP99" s="10"/>
    </row>
    <row r="100" spans="1:42" ht="3.75" customHeight="1">
      <c r="A100" s="10"/>
      <c r="B100" s="104"/>
      <c r="C100" s="476"/>
      <c r="D100" s="476"/>
      <c r="E100" s="476"/>
      <c r="F100" s="476"/>
      <c r="G100" s="476"/>
      <c r="H100" s="476"/>
      <c r="I100" s="476"/>
      <c r="J100" s="476"/>
      <c r="K100" s="476"/>
      <c r="L100" s="476"/>
      <c r="M100" s="476"/>
      <c r="N100" s="476"/>
      <c r="O100" s="476"/>
      <c r="P100" s="476"/>
      <c r="Q100" s="476"/>
      <c r="R100" s="476"/>
      <c r="S100" s="476"/>
      <c r="T100" s="476"/>
      <c r="U100" s="476"/>
      <c r="V100" s="476"/>
      <c r="W100" s="476"/>
      <c r="X100" s="476"/>
      <c r="Y100" s="476"/>
      <c r="Z100" s="476"/>
      <c r="AA100" s="476"/>
      <c r="AB100" s="476"/>
      <c r="AC100" s="476"/>
      <c r="AD100" s="476"/>
      <c r="AE100" s="476"/>
      <c r="AF100" s="476"/>
      <c r="AM100" s="273"/>
      <c r="AN100" s="274"/>
      <c r="AO100" s="274"/>
      <c r="AP100" s="10"/>
    </row>
    <row r="101" spans="1:42" ht="18" customHeight="1">
      <c r="A101" s="10"/>
      <c r="B101" s="104"/>
      <c r="C101" s="507" t="s">
        <v>45</v>
      </c>
      <c r="D101" s="507"/>
      <c r="E101" s="507"/>
      <c r="F101" s="507"/>
      <c r="G101" s="486" t="s">
        <v>418</v>
      </c>
      <c r="H101" s="486"/>
      <c r="I101" s="486"/>
      <c r="J101" s="486"/>
      <c r="K101" s="486"/>
      <c r="L101" s="486"/>
      <c r="M101" s="486"/>
      <c r="N101" s="849"/>
      <c r="O101" s="849"/>
      <c r="P101" s="849"/>
      <c r="Q101" s="849"/>
      <c r="R101" s="849"/>
      <c r="S101" s="849"/>
      <c r="T101" s="103"/>
      <c r="U101" s="486" t="s">
        <v>44</v>
      </c>
      <c r="V101" s="486"/>
      <c r="W101" s="486"/>
      <c r="X101" s="486"/>
      <c r="Y101" s="486"/>
      <c r="Z101" s="849"/>
      <c r="AA101" s="849"/>
      <c r="AB101" s="849"/>
      <c r="AC101" s="849"/>
      <c r="AD101" s="849"/>
      <c r="AE101" s="849"/>
      <c r="AF101" s="849"/>
      <c r="AG101" s="10"/>
      <c r="AH101" s="10"/>
      <c r="AI101" s="10"/>
      <c r="AJ101" s="10"/>
      <c r="AK101" s="10"/>
      <c r="AL101" s="10"/>
      <c r="AM101" s="273"/>
      <c r="AN101" s="274"/>
      <c r="AO101" s="274"/>
      <c r="AP101" s="10"/>
    </row>
    <row r="102" spans="1:42" ht="11.25">
      <c r="A102" s="10"/>
      <c r="B102" s="104"/>
      <c r="C102" s="476"/>
      <c r="D102" s="476"/>
      <c r="E102" s="476"/>
      <c r="F102" s="476"/>
      <c r="G102" s="476"/>
      <c r="H102" s="476"/>
      <c r="I102" s="476"/>
      <c r="J102" s="476"/>
      <c r="K102" s="476"/>
      <c r="L102" s="476"/>
      <c r="M102" s="476"/>
      <c r="N102" s="476"/>
      <c r="O102" s="476"/>
      <c r="P102" s="476"/>
      <c r="Q102" s="476"/>
      <c r="R102" s="476"/>
      <c r="S102" s="476"/>
      <c r="T102" s="476"/>
      <c r="U102" s="476"/>
      <c r="V102" s="476"/>
      <c r="W102" s="476"/>
      <c r="X102" s="476"/>
      <c r="Y102" s="476"/>
      <c r="Z102" s="476"/>
      <c r="AA102" s="476"/>
      <c r="AB102" s="476"/>
      <c r="AC102" s="476"/>
      <c r="AD102" s="476"/>
      <c r="AE102" s="476"/>
      <c r="AF102" s="476"/>
      <c r="AG102" s="10"/>
      <c r="AH102" s="10"/>
      <c r="AI102" s="10"/>
      <c r="AJ102" s="10"/>
      <c r="AK102" s="10"/>
      <c r="AL102" s="10"/>
      <c r="AM102" s="273"/>
      <c r="AN102" s="274"/>
      <c r="AO102" s="274"/>
      <c r="AP102" s="10"/>
    </row>
    <row r="103" spans="1:42" ht="11.25">
      <c r="A103" s="10"/>
      <c r="B103" s="10"/>
      <c r="C103" s="718"/>
      <c r="D103" s="718"/>
      <c r="E103" s="718"/>
      <c r="F103" s="718"/>
      <c r="G103" s="718"/>
      <c r="H103" s="718"/>
      <c r="I103" s="718"/>
      <c r="J103" s="718"/>
      <c r="K103" s="718"/>
      <c r="L103" s="718"/>
      <c r="M103" s="718"/>
      <c r="N103" s="718"/>
      <c r="O103" s="718"/>
      <c r="P103" s="718"/>
      <c r="Q103" s="718"/>
      <c r="R103" s="718"/>
      <c r="S103" s="718"/>
      <c r="T103" s="718"/>
      <c r="U103" s="718"/>
      <c r="V103" s="718"/>
      <c r="W103" s="718"/>
      <c r="X103" s="718"/>
      <c r="Y103" s="718"/>
      <c r="Z103" s="718"/>
      <c r="AA103" s="718"/>
      <c r="AB103" s="718"/>
      <c r="AC103" s="718"/>
      <c r="AD103" s="718"/>
      <c r="AE103" s="718"/>
      <c r="AF103" s="718"/>
      <c r="AG103" s="10"/>
      <c r="AH103" s="10"/>
      <c r="AI103" s="10"/>
      <c r="AJ103" s="10"/>
      <c r="AK103" s="10"/>
      <c r="AL103" s="10"/>
      <c r="AM103" s="273"/>
      <c r="AN103" s="274"/>
      <c r="AO103" s="10"/>
      <c r="AP103" s="10"/>
    </row>
    <row r="104" spans="1:42" ht="11.25">
      <c r="A104" s="10"/>
      <c r="B104" s="10"/>
      <c r="C104" s="718"/>
      <c r="D104" s="718"/>
      <c r="E104" s="718"/>
      <c r="F104" s="718"/>
      <c r="G104" s="718"/>
      <c r="H104" s="718"/>
      <c r="I104" s="718"/>
      <c r="J104" s="718"/>
      <c r="K104" s="718"/>
      <c r="L104" s="718"/>
      <c r="M104" s="718"/>
      <c r="N104" s="718"/>
      <c r="O104" s="718"/>
      <c r="P104" s="718"/>
      <c r="Q104" s="718"/>
      <c r="R104" s="718"/>
      <c r="S104" s="718"/>
      <c r="T104" s="718"/>
      <c r="U104" s="718"/>
      <c r="V104" s="718"/>
      <c r="W104" s="718"/>
      <c r="X104" s="718"/>
      <c r="Y104" s="718"/>
      <c r="Z104" s="718"/>
      <c r="AA104" s="718"/>
      <c r="AB104" s="718"/>
      <c r="AC104" s="718"/>
      <c r="AD104" s="718"/>
      <c r="AE104" s="718"/>
      <c r="AF104" s="718"/>
      <c r="AG104" s="10"/>
      <c r="AH104" s="10"/>
      <c r="AI104" s="10"/>
      <c r="AJ104" s="10"/>
      <c r="AK104" s="10"/>
      <c r="AL104" s="10"/>
      <c r="AM104" s="273"/>
      <c r="AN104" s="274"/>
      <c r="AO104" s="10"/>
      <c r="AP104" s="10"/>
    </row>
    <row r="105" spans="1:42" ht="11.25">
      <c r="A105" s="10"/>
      <c r="B105" s="10"/>
      <c r="C105" s="718"/>
      <c r="D105" s="718"/>
      <c r="E105" s="718"/>
      <c r="F105" s="718"/>
      <c r="G105" s="718"/>
      <c r="H105" s="718"/>
      <c r="I105" s="718"/>
      <c r="J105" s="718"/>
      <c r="K105" s="718"/>
      <c r="L105" s="718"/>
      <c r="M105" s="718"/>
      <c r="N105" s="718"/>
      <c r="O105" s="718"/>
      <c r="P105" s="718"/>
      <c r="Q105" s="718"/>
      <c r="R105" s="718"/>
      <c r="S105" s="718"/>
      <c r="T105" s="718"/>
      <c r="U105" s="718"/>
      <c r="V105" s="718"/>
      <c r="W105" s="718"/>
      <c r="X105" s="718"/>
      <c r="Y105" s="718"/>
      <c r="Z105" s="718"/>
      <c r="AA105" s="718"/>
      <c r="AB105" s="718"/>
      <c r="AC105" s="718"/>
      <c r="AD105" s="718"/>
      <c r="AE105" s="718"/>
      <c r="AF105" s="718"/>
      <c r="AM105" s="273"/>
      <c r="AN105" s="274"/>
      <c r="AO105" s="10"/>
      <c r="AP105" s="10"/>
    </row>
    <row r="106" spans="1:42" ht="11.25">
      <c r="A106" s="10"/>
      <c r="B106" s="10"/>
      <c r="C106" s="718"/>
      <c r="D106" s="718"/>
      <c r="E106" s="718"/>
      <c r="F106" s="718"/>
      <c r="G106" s="718"/>
      <c r="H106" s="718"/>
      <c r="I106" s="718"/>
      <c r="J106" s="718"/>
      <c r="K106" s="718"/>
      <c r="L106" s="718"/>
      <c r="M106" s="718"/>
      <c r="N106" s="718"/>
      <c r="O106" s="718"/>
      <c r="P106" s="718"/>
      <c r="Q106" s="718"/>
      <c r="R106" s="718"/>
      <c r="S106" s="718"/>
      <c r="T106" s="718"/>
      <c r="U106" s="718"/>
      <c r="V106" s="718"/>
      <c r="W106" s="718"/>
      <c r="X106" s="718"/>
      <c r="Y106" s="718"/>
      <c r="Z106" s="718"/>
      <c r="AA106" s="718"/>
      <c r="AB106" s="718"/>
      <c r="AC106" s="718"/>
      <c r="AD106" s="718"/>
      <c r="AE106" s="718"/>
      <c r="AF106" s="718"/>
      <c r="AM106" s="273"/>
      <c r="AN106" s="275"/>
      <c r="AO106" s="10"/>
      <c r="AP106" s="10"/>
    </row>
    <row r="107" spans="39:41" ht="11.25">
      <c r="AM107" s="273"/>
      <c r="AN107" s="274"/>
      <c r="AO107" s="274"/>
    </row>
    <row r="108" spans="39:41" ht="11.25">
      <c r="AM108" s="273"/>
      <c r="AN108" s="274"/>
      <c r="AO108" s="275"/>
    </row>
    <row r="109" spans="39:41" ht="11.25">
      <c r="AM109" s="273"/>
      <c r="AN109" s="274"/>
      <c r="AO109" s="274"/>
    </row>
    <row r="110" spans="39:41" ht="11.25">
      <c r="AM110" s="273"/>
      <c r="AN110" s="274"/>
      <c r="AO110" s="274"/>
    </row>
    <row r="111" spans="39:41" ht="11.25">
      <c r="AM111" s="273"/>
      <c r="AN111" s="274"/>
      <c r="AO111" s="274"/>
    </row>
    <row r="112" spans="39:41" ht="11.25">
      <c r="AM112" s="273"/>
      <c r="AN112" s="274"/>
      <c r="AO112" s="274"/>
    </row>
    <row r="113" spans="39:41" ht="11.25">
      <c r="AM113" s="273"/>
      <c r="AN113" s="274"/>
      <c r="AO113" s="274"/>
    </row>
    <row r="114" spans="39:41" ht="11.25">
      <c r="AM114" s="273"/>
      <c r="AN114" s="274"/>
      <c r="AO114" s="274"/>
    </row>
    <row r="115" spans="39:41" ht="11.25">
      <c r="AM115" s="273"/>
      <c r="AN115" s="274"/>
      <c r="AO115" s="274"/>
    </row>
    <row r="116" spans="39:41" ht="11.25">
      <c r="AM116" s="273"/>
      <c r="AN116" s="274"/>
      <c r="AO116" s="274"/>
    </row>
    <row r="117" spans="39:41" ht="11.25">
      <c r="AM117" s="273"/>
      <c r="AN117" s="274"/>
      <c r="AO117" s="274"/>
    </row>
    <row r="118" spans="39:41" ht="11.25">
      <c r="AM118" s="273"/>
      <c r="AN118" s="274"/>
      <c r="AO118" s="274"/>
    </row>
    <row r="119" spans="39:41" ht="11.25">
      <c r="AM119" s="273"/>
      <c r="AN119" s="274"/>
      <c r="AO119" s="275"/>
    </row>
    <row r="120" spans="39:41" ht="11.25">
      <c r="AM120" s="273"/>
      <c r="AN120" s="274"/>
      <c r="AO120" s="274"/>
    </row>
    <row r="121" spans="39:41" ht="11.25">
      <c r="AM121" s="273"/>
      <c r="AN121" s="274"/>
      <c r="AO121" s="274"/>
    </row>
    <row r="122" spans="39:41" ht="11.25">
      <c r="AM122" s="273"/>
      <c r="AN122" s="274"/>
      <c r="AO122" s="274"/>
    </row>
    <row r="123" spans="39:41" ht="11.25">
      <c r="AM123" s="273"/>
      <c r="AN123" s="274"/>
      <c r="AO123" s="274"/>
    </row>
    <row r="124" spans="39:41" ht="11.25">
      <c r="AM124" s="273"/>
      <c r="AN124" s="274"/>
      <c r="AO124" s="274"/>
    </row>
    <row r="125" spans="39:41" ht="11.25">
      <c r="AM125" s="273"/>
      <c r="AN125" s="274"/>
      <c r="AO125" s="274"/>
    </row>
    <row r="126" spans="39:41" ht="11.25">
      <c r="AM126" s="273"/>
      <c r="AN126" s="274"/>
      <c r="AO126" s="274"/>
    </row>
    <row r="127" spans="39:41" ht="11.25">
      <c r="AM127" s="273"/>
      <c r="AN127" s="274"/>
      <c r="AO127" s="275"/>
    </row>
    <row r="128" spans="39:41" ht="11.25">
      <c r="AM128" s="273"/>
      <c r="AN128" s="274"/>
      <c r="AO128" s="274"/>
    </row>
    <row r="129" spans="39:41" ht="11.25">
      <c r="AM129" s="273"/>
      <c r="AN129" s="274"/>
      <c r="AO129" s="274"/>
    </row>
    <row r="130" spans="39:41" ht="11.25">
      <c r="AM130" s="273"/>
      <c r="AN130" s="274"/>
      <c r="AO130" s="274"/>
    </row>
    <row r="131" spans="39:41" ht="11.25">
      <c r="AM131" s="273"/>
      <c r="AN131" s="274"/>
      <c r="AO131" s="274"/>
    </row>
    <row r="132" spans="39:41" ht="11.25">
      <c r="AM132" s="273"/>
      <c r="AN132" s="274"/>
      <c r="AO132" s="274"/>
    </row>
    <row r="133" spans="39:41" ht="11.25">
      <c r="AM133" s="273"/>
      <c r="AN133" s="274"/>
      <c r="AO133" s="274"/>
    </row>
    <row r="134" spans="39:41" ht="11.25">
      <c r="AM134" s="273"/>
      <c r="AN134" s="274"/>
      <c r="AO134" s="274"/>
    </row>
    <row r="135" spans="39:41" ht="11.25">
      <c r="AM135" s="273"/>
      <c r="AN135" s="274"/>
      <c r="AO135" s="274"/>
    </row>
    <row r="136" spans="39:41" ht="11.25">
      <c r="AM136" s="273"/>
      <c r="AN136" s="274"/>
      <c r="AO136" s="275"/>
    </row>
    <row r="137" spans="39:41" ht="11.25">
      <c r="AM137" s="273"/>
      <c r="AN137" s="274"/>
      <c r="AO137" s="274"/>
    </row>
    <row r="138" spans="39:41" ht="11.25">
      <c r="AM138" s="273"/>
      <c r="AN138" s="274"/>
      <c r="AO138" s="274"/>
    </row>
    <row r="139" spans="39:41" ht="11.25">
      <c r="AM139" s="273"/>
      <c r="AN139" s="274"/>
      <c r="AO139" s="275"/>
    </row>
    <row r="140" spans="39:41" ht="11.25">
      <c r="AM140" s="273"/>
      <c r="AN140" s="274"/>
      <c r="AO140" s="274"/>
    </row>
    <row r="141" spans="39:41" ht="11.25">
      <c r="AM141" s="273"/>
      <c r="AN141" s="274"/>
      <c r="AO141" s="274"/>
    </row>
    <row r="142" spans="39:41" ht="11.25">
      <c r="AM142" s="273"/>
      <c r="AN142" s="274"/>
      <c r="AO142" s="274"/>
    </row>
    <row r="143" spans="39:41" ht="11.25">
      <c r="AM143" s="273"/>
      <c r="AN143" s="274"/>
      <c r="AO143" s="274"/>
    </row>
    <row r="144" spans="39:41" ht="11.25">
      <c r="AM144" s="277"/>
      <c r="AN144" s="278"/>
      <c r="AO144" s="274"/>
    </row>
    <row r="145" spans="39:41" ht="11.25">
      <c r="AM145" s="273"/>
      <c r="AN145" s="274"/>
      <c r="AO145" s="274"/>
    </row>
    <row r="146" spans="39:41" ht="11.25">
      <c r="AM146" s="273"/>
      <c r="AN146" s="274"/>
      <c r="AO146" s="274"/>
    </row>
    <row r="147" spans="39:41" ht="11.25">
      <c r="AM147" s="273"/>
      <c r="AN147" s="274"/>
      <c r="AO147" s="274"/>
    </row>
    <row r="148" spans="39:41" ht="11.25">
      <c r="AM148" s="273"/>
      <c r="AN148" s="274"/>
      <c r="AO148" s="274"/>
    </row>
    <row r="149" spans="39:41" ht="11.25">
      <c r="AM149" s="273"/>
      <c r="AN149" s="274"/>
      <c r="AO149" s="274"/>
    </row>
    <row r="150" spans="39:41" ht="11.25">
      <c r="AM150" s="273"/>
      <c r="AN150" s="274"/>
      <c r="AO150" s="274"/>
    </row>
    <row r="151" spans="39:41" ht="11.25">
      <c r="AM151" s="273"/>
      <c r="AN151" s="274"/>
      <c r="AO151" s="275"/>
    </row>
    <row r="152" spans="39:41" ht="11.25">
      <c r="AM152" s="273"/>
      <c r="AN152" s="274"/>
      <c r="AO152" s="274"/>
    </row>
    <row r="153" spans="39:41" ht="11.25">
      <c r="AM153" s="273"/>
      <c r="AN153" s="274"/>
      <c r="AO153" s="274"/>
    </row>
    <row r="154" spans="39:41" ht="11.25">
      <c r="AM154" s="273"/>
      <c r="AN154" s="274"/>
      <c r="AO154" s="274"/>
    </row>
    <row r="155" spans="39:41" ht="11.25">
      <c r="AM155" s="273"/>
      <c r="AN155" s="274"/>
      <c r="AO155" s="274"/>
    </row>
    <row r="156" spans="39:41" ht="11.25">
      <c r="AM156" s="273"/>
      <c r="AN156" s="274"/>
      <c r="AO156" s="274"/>
    </row>
    <row r="157" spans="39:41" ht="11.25">
      <c r="AM157" s="273"/>
      <c r="AN157" s="274"/>
      <c r="AO157" s="274"/>
    </row>
    <row r="158" spans="39:41" ht="11.25">
      <c r="AM158" s="273"/>
      <c r="AN158" s="279"/>
      <c r="AO158" s="274"/>
    </row>
    <row r="159" spans="39:41" ht="11.25">
      <c r="AM159" s="273"/>
      <c r="AN159" s="274"/>
      <c r="AO159" s="274"/>
    </row>
    <row r="160" spans="39:41" ht="11.25">
      <c r="AM160" s="273"/>
      <c r="AN160" s="274"/>
      <c r="AO160" s="274"/>
    </row>
    <row r="161" spans="39:41" ht="11.25">
      <c r="AM161" s="273"/>
      <c r="AN161" s="274"/>
      <c r="AO161" s="274"/>
    </row>
    <row r="162" spans="39:41" ht="11.25">
      <c r="AM162" s="273"/>
      <c r="AN162" s="274"/>
      <c r="AO162" s="274"/>
    </row>
    <row r="163" spans="39:41" ht="11.25">
      <c r="AM163" s="273"/>
      <c r="AN163" s="274"/>
      <c r="AO163" s="274"/>
    </row>
    <row r="164" spans="39:41" ht="11.25">
      <c r="AM164" s="273"/>
      <c r="AN164" s="274"/>
      <c r="AO164" s="274"/>
    </row>
    <row r="165" spans="39:41" ht="11.25">
      <c r="AM165" s="273"/>
      <c r="AN165" s="274"/>
      <c r="AO165" s="275"/>
    </row>
    <row r="166" spans="39:41" ht="11.25">
      <c r="AM166" s="273"/>
      <c r="AN166" s="274"/>
      <c r="AO166" s="274"/>
    </row>
    <row r="167" spans="39:41" ht="11.25">
      <c r="AM167" s="273"/>
      <c r="AN167" s="274"/>
      <c r="AO167" s="274"/>
    </row>
    <row r="168" spans="39:41" ht="11.25">
      <c r="AM168" s="273"/>
      <c r="AN168" s="274"/>
      <c r="AO168" s="274"/>
    </row>
    <row r="169" spans="39:41" ht="11.25">
      <c r="AM169" s="273"/>
      <c r="AN169" s="274"/>
      <c r="AO169" s="274"/>
    </row>
    <row r="170" spans="39:41" ht="11.25">
      <c r="AM170" s="273"/>
      <c r="AN170" s="274"/>
      <c r="AO170" s="274"/>
    </row>
    <row r="171" spans="39:41" ht="11.25">
      <c r="AM171" s="273"/>
      <c r="AN171" s="274"/>
      <c r="AO171" s="274"/>
    </row>
    <row r="172" spans="39:41" ht="11.25">
      <c r="AM172" s="273"/>
      <c r="AN172" s="274"/>
      <c r="AO172" s="274"/>
    </row>
    <row r="173" spans="39:41" ht="11.25">
      <c r="AM173" s="273"/>
      <c r="AN173" s="274"/>
      <c r="AO173" s="274"/>
    </row>
    <row r="174" spans="39:41" ht="11.25">
      <c r="AM174" s="273"/>
      <c r="AN174" s="274"/>
      <c r="AO174" s="274"/>
    </row>
    <row r="175" spans="39:41" ht="11.25">
      <c r="AM175" s="273"/>
      <c r="AN175" s="274"/>
      <c r="AO175" s="274"/>
    </row>
    <row r="176" spans="39:41" ht="11.25">
      <c r="AM176" s="273"/>
      <c r="AN176" s="274"/>
      <c r="AO176" s="274"/>
    </row>
    <row r="177" spans="39:41" ht="11.25">
      <c r="AM177" s="273"/>
      <c r="AN177" s="274"/>
      <c r="AO177" s="274"/>
    </row>
    <row r="178" spans="39:41" ht="11.25">
      <c r="AM178" s="273"/>
      <c r="AN178" s="274"/>
      <c r="AO178" s="274"/>
    </row>
    <row r="179" spans="39:41" ht="11.25">
      <c r="AM179" s="273"/>
      <c r="AN179" s="274"/>
      <c r="AO179" s="274"/>
    </row>
    <row r="180" spans="39:41" ht="11.25">
      <c r="AM180" s="273"/>
      <c r="AN180" s="274"/>
      <c r="AO180" s="274"/>
    </row>
    <row r="181" spans="39:41" ht="11.25">
      <c r="AM181" s="273"/>
      <c r="AN181" s="274"/>
      <c r="AO181" s="275"/>
    </row>
    <row r="182" spans="39:41" ht="11.25">
      <c r="AM182" s="273"/>
      <c r="AN182" s="274"/>
      <c r="AO182" s="274"/>
    </row>
    <row r="183" spans="39:41" ht="11.25">
      <c r="AM183" s="273"/>
      <c r="AN183" s="274"/>
      <c r="AO183" s="274"/>
    </row>
    <row r="184" spans="39:41" ht="11.25">
      <c r="AM184" s="273"/>
      <c r="AN184" s="274"/>
      <c r="AO184" s="274"/>
    </row>
    <row r="185" spans="39:41" ht="11.25">
      <c r="AM185" s="273"/>
      <c r="AN185" s="274"/>
      <c r="AO185" s="274"/>
    </row>
    <row r="186" spans="39:41" ht="11.25">
      <c r="AM186" s="273"/>
      <c r="AN186" s="275"/>
      <c r="AO186" s="275"/>
    </row>
    <row r="187" spans="39:41" ht="11.25">
      <c r="AM187" s="273"/>
      <c r="AN187" s="274"/>
      <c r="AO187" s="274"/>
    </row>
    <row r="188" spans="39:41" ht="11.25">
      <c r="AM188" s="273"/>
      <c r="AN188" s="274"/>
      <c r="AO188" s="274"/>
    </row>
    <row r="189" spans="39:41" ht="11.25">
      <c r="AM189" s="273"/>
      <c r="AN189" s="274"/>
      <c r="AO189" s="274"/>
    </row>
    <row r="190" spans="39:41" ht="11.25">
      <c r="AM190" s="273"/>
      <c r="AN190" s="274"/>
      <c r="AO190" s="274"/>
    </row>
    <row r="191" spans="39:41" ht="11.25">
      <c r="AM191" s="273"/>
      <c r="AN191" s="274"/>
      <c r="AO191" s="274"/>
    </row>
    <row r="192" spans="39:41" ht="11.25">
      <c r="AM192" s="273"/>
      <c r="AN192" s="274"/>
      <c r="AO192" s="274"/>
    </row>
    <row r="193" spans="39:41" ht="11.25">
      <c r="AM193" s="273"/>
      <c r="AN193" s="274"/>
      <c r="AO193" s="274"/>
    </row>
    <row r="194" spans="39:41" ht="11.25">
      <c r="AM194" s="273"/>
      <c r="AN194" s="274"/>
      <c r="AO194" s="274"/>
    </row>
    <row r="195" spans="39:41" ht="11.25">
      <c r="AM195" s="273"/>
      <c r="AN195" s="274"/>
      <c r="AO195" s="274"/>
    </row>
    <row r="196" spans="39:41" ht="11.25">
      <c r="AM196" s="273"/>
      <c r="AN196" s="274"/>
      <c r="AO196" s="274"/>
    </row>
    <row r="197" spans="39:41" ht="11.25">
      <c r="AM197" s="273"/>
      <c r="AN197" s="274"/>
      <c r="AO197" s="274"/>
    </row>
    <row r="198" spans="39:41" ht="11.25">
      <c r="AM198" s="273"/>
      <c r="AN198" s="274"/>
      <c r="AO198" s="274"/>
    </row>
    <row r="199" spans="39:41" ht="11.25">
      <c r="AM199" s="273"/>
      <c r="AN199" s="274"/>
      <c r="AO199" s="274"/>
    </row>
    <row r="200" spans="39:41" ht="11.25">
      <c r="AM200" s="273"/>
      <c r="AN200" s="275"/>
      <c r="AO200" s="275"/>
    </row>
    <row r="201" spans="39:41" ht="11.25">
      <c r="AM201" s="273"/>
      <c r="AN201" s="274"/>
      <c r="AO201" s="274"/>
    </row>
    <row r="202" spans="39:41" ht="11.25">
      <c r="AM202" s="273"/>
      <c r="AN202" s="274"/>
      <c r="AO202" s="274"/>
    </row>
    <row r="203" spans="39:41" ht="11.25">
      <c r="AM203" s="273"/>
      <c r="AN203" s="274"/>
      <c r="AO203" s="274"/>
    </row>
    <row r="204" spans="39:41" ht="11.25">
      <c r="AM204" s="273"/>
      <c r="AN204" s="274"/>
      <c r="AO204" s="274"/>
    </row>
    <row r="205" spans="39:41" ht="11.25">
      <c r="AM205" s="273"/>
      <c r="AN205" s="274"/>
      <c r="AO205" s="275"/>
    </row>
    <row r="206" spans="39:41" ht="11.25">
      <c r="AM206" s="273" t="s">
        <v>242</v>
      </c>
      <c r="AN206" s="274" t="s">
        <v>59</v>
      </c>
      <c r="AO206" s="274">
        <v>45</v>
      </c>
    </row>
  </sheetData>
  <sheetProtection sheet="1" selectLockedCells="1"/>
  <mergeCells count="410">
    <mergeCell ref="Y83:AF83"/>
    <mergeCell ref="Y80:AF80"/>
    <mergeCell ref="Y81:AF81"/>
    <mergeCell ref="Y75:AF75"/>
    <mergeCell ref="Q88:X88"/>
    <mergeCell ref="Q85:X85"/>
    <mergeCell ref="Q86:X86"/>
    <mergeCell ref="Q82:X82"/>
    <mergeCell ref="Q83:X83"/>
    <mergeCell ref="Y79:AF79"/>
    <mergeCell ref="Y82:AF82"/>
    <mergeCell ref="F45:G46"/>
    <mergeCell ref="C46:E46"/>
    <mergeCell ref="E56:H56"/>
    <mergeCell ref="C95:H95"/>
    <mergeCell ref="C90:AF90"/>
    <mergeCell ref="C80:H80"/>
    <mergeCell ref="C81:H81"/>
    <mergeCell ref="C82:H82"/>
    <mergeCell ref="I95:AF95"/>
    <mergeCell ref="I91:AF91"/>
    <mergeCell ref="Q55:T55"/>
    <mergeCell ref="E58:H58"/>
    <mergeCell ref="E60:H60"/>
    <mergeCell ref="C79:H79"/>
    <mergeCell ref="I78:P78"/>
    <mergeCell ref="I79:P79"/>
    <mergeCell ref="C58:D58"/>
    <mergeCell ref="I81:P81"/>
    <mergeCell ref="Q78:X78"/>
    <mergeCell ref="Q79:X79"/>
    <mergeCell ref="Q80:X80"/>
    <mergeCell ref="Q81:X81"/>
    <mergeCell ref="I80:P80"/>
    <mergeCell ref="L26:M26"/>
    <mergeCell ref="Z47:AC48"/>
    <mergeCell ref="Z49:AC50"/>
    <mergeCell ref="Z41:AC42"/>
    <mergeCell ref="Z43:AC44"/>
    <mergeCell ref="Z45:AC46"/>
    <mergeCell ref="Z31:AC32"/>
    <mergeCell ref="T41:V42"/>
    <mergeCell ref="T43:V44"/>
    <mergeCell ref="W37:Y38"/>
    <mergeCell ref="L35:S36"/>
    <mergeCell ref="C35:E35"/>
    <mergeCell ref="F35:G36"/>
    <mergeCell ref="C37:E37"/>
    <mergeCell ref="M61:P61"/>
    <mergeCell ref="C60:D60"/>
    <mergeCell ref="L41:S42"/>
    <mergeCell ref="T45:V46"/>
    <mergeCell ref="J41:K42"/>
    <mergeCell ref="H41:I42"/>
    <mergeCell ref="C56:D56"/>
    <mergeCell ref="E55:H55"/>
    <mergeCell ref="E61:H61"/>
    <mergeCell ref="H43:I44"/>
    <mergeCell ref="L39:S40"/>
    <mergeCell ref="W45:Y46"/>
    <mergeCell ref="W39:Y40"/>
    <mergeCell ref="W41:Y42"/>
    <mergeCell ref="W43:Y44"/>
    <mergeCell ref="T39:V40"/>
    <mergeCell ref="W35:Y36"/>
    <mergeCell ref="Z37:AC38"/>
    <mergeCell ref="Z39:AC40"/>
    <mergeCell ref="T35:V36"/>
    <mergeCell ref="T37:V38"/>
    <mergeCell ref="Z35:AC36"/>
    <mergeCell ref="C34:E34"/>
    <mergeCell ref="C64:H64"/>
    <mergeCell ref="I59:L59"/>
    <mergeCell ref="I60:L60"/>
    <mergeCell ref="C61:D61"/>
    <mergeCell ref="E59:H59"/>
    <mergeCell ref="I61:L61"/>
    <mergeCell ref="C59:D59"/>
    <mergeCell ref="C62:AF62"/>
    <mergeCell ref="C63:AF63"/>
    <mergeCell ref="H33:I34"/>
    <mergeCell ref="H35:I36"/>
    <mergeCell ref="J39:K40"/>
    <mergeCell ref="H39:I40"/>
    <mergeCell ref="J37:K38"/>
    <mergeCell ref="C40:E40"/>
    <mergeCell ref="F37:G38"/>
    <mergeCell ref="F39:G40"/>
    <mergeCell ref="C38:E38"/>
    <mergeCell ref="C39:E39"/>
    <mergeCell ref="A1:AP1"/>
    <mergeCell ref="AM2:AO2"/>
    <mergeCell ref="H37:I38"/>
    <mergeCell ref="AD10:AF11"/>
    <mergeCell ref="C15:R15"/>
    <mergeCell ref="C4:W4"/>
    <mergeCell ref="J33:K34"/>
    <mergeCell ref="C31:E31"/>
    <mergeCell ref="H31:I32"/>
    <mergeCell ref="J31:K32"/>
    <mergeCell ref="J45:K46"/>
    <mergeCell ref="F41:G42"/>
    <mergeCell ref="F43:G44"/>
    <mergeCell ref="C45:E45"/>
    <mergeCell ref="J43:K44"/>
    <mergeCell ref="C41:E41"/>
    <mergeCell ref="C42:E42"/>
    <mergeCell ref="C43:E43"/>
    <mergeCell ref="C44:E44"/>
    <mergeCell ref="H45:I46"/>
    <mergeCell ref="AA68:AF68"/>
    <mergeCell ref="I64:N64"/>
    <mergeCell ref="O64:T64"/>
    <mergeCell ref="C65:H65"/>
    <mergeCell ref="I65:N65"/>
    <mergeCell ref="O65:T65"/>
    <mergeCell ref="C68:H68"/>
    <mergeCell ref="I68:N68"/>
    <mergeCell ref="O68:T68"/>
    <mergeCell ref="U68:Z68"/>
    <mergeCell ref="U55:X55"/>
    <mergeCell ref="Y55:AB55"/>
    <mergeCell ref="C32:E32"/>
    <mergeCell ref="F31:G32"/>
    <mergeCell ref="C36:E36"/>
    <mergeCell ref="F33:G34"/>
    <mergeCell ref="C33:E33"/>
    <mergeCell ref="C52:AF52"/>
    <mergeCell ref="AE31:AE32"/>
    <mergeCell ref="AD31:AD32"/>
    <mergeCell ref="C14:R14"/>
    <mergeCell ref="Q6:R6"/>
    <mergeCell ref="Q7:R7"/>
    <mergeCell ref="X14:Z14"/>
    <mergeCell ref="U12:W13"/>
    <mergeCell ref="C57:D57"/>
    <mergeCell ref="E57:H57"/>
    <mergeCell ref="M57:P57"/>
    <mergeCell ref="Q56:T56"/>
    <mergeCell ref="AC56:AF56"/>
    <mergeCell ref="Q57:T57"/>
    <mergeCell ref="U56:X56"/>
    <mergeCell ref="U57:X57"/>
    <mergeCell ref="AF45:AF46"/>
    <mergeCell ref="AD43:AD44"/>
    <mergeCell ref="AE43:AE44"/>
    <mergeCell ref="AF43:AF44"/>
    <mergeCell ref="AD45:AD46"/>
    <mergeCell ref="AE45:AE46"/>
    <mergeCell ref="I55:L55"/>
    <mergeCell ref="M58:P58"/>
    <mergeCell ref="M59:P59"/>
    <mergeCell ref="M60:P60"/>
    <mergeCell ref="I56:L56"/>
    <mergeCell ref="I57:L57"/>
    <mergeCell ref="I58:L58"/>
    <mergeCell ref="AC60:AF60"/>
    <mergeCell ref="Y56:AB56"/>
    <mergeCell ref="C53:AF53"/>
    <mergeCell ref="C54:D55"/>
    <mergeCell ref="AC54:AF55"/>
    <mergeCell ref="U54:AB54"/>
    <mergeCell ref="M55:P55"/>
    <mergeCell ref="E54:L54"/>
    <mergeCell ref="M54:T54"/>
    <mergeCell ref="M56:P56"/>
    <mergeCell ref="U60:X60"/>
    <mergeCell ref="U61:X61"/>
    <mergeCell ref="Q58:T58"/>
    <mergeCell ref="Q59:T59"/>
    <mergeCell ref="Q60:T60"/>
    <mergeCell ref="C69:H69"/>
    <mergeCell ref="AC57:AF57"/>
    <mergeCell ref="Y59:AB59"/>
    <mergeCell ref="Y58:AB58"/>
    <mergeCell ref="Y57:AB57"/>
    <mergeCell ref="AC58:AF58"/>
    <mergeCell ref="AC59:AF59"/>
    <mergeCell ref="Q61:T61"/>
    <mergeCell ref="U58:X58"/>
    <mergeCell ref="U59:X59"/>
    <mergeCell ref="C66:H66"/>
    <mergeCell ref="C67:H67"/>
    <mergeCell ref="I66:N66"/>
    <mergeCell ref="I67:N67"/>
    <mergeCell ref="U66:Z66"/>
    <mergeCell ref="U67:Z67"/>
    <mergeCell ref="O69:T69"/>
    <mergeCell ref="U69:Z69"/>
    <mergeCell ref="Y61:AB61"/>
    <mergeCell ref="AA64:AF64"/>
    <mergeCell ref="U64:Z64"/>
    <mergeCell ref="C77:AF77"/>
    <mergeCell ref="AA65:AF65"/>
    <mergeCell ref="AA66:AF66"/>
    <mergeCell ref="U65:Z65"/>
    <mergeCell ref="C70:H70"/>
    <mergeCell ref="O66:T66"/>
    <mergeCell ref="O67:T67"/>
    <mergeCell ref="W26:Z26"/>
    <mergeCell ref="C101:F101"/>
    <mergeCell ref="N101:S101"/>
    <mergeCell ref="Z101:AF101"/>
    <mergeCell ref="G101:M101"/>
    <mergeCell ref="C74:AF74"/>
    <mergeCell ref="C76:AF76"/>
    <mergeCell ref="O75:U75"/>
    <mergeCell ref="I82:P82"/>
    <mergeCell ref="I83:P83"/>
    <mergeCell ref="L25:M25"/>
    <mergeCell ref="J35:K36"/>
    <mergeCell ref="V75:X75"/>
    <mergeCell ref="C16:AF16"/>
    <mergeCell ref="C28:AF28"/>
    <mergeCell ref="C27:AF27"/>
    <mergeCell ref="AD47:AD48"/>
    <mergeCell ref="AE47:AE48"/>
    <mergeCell ref="AF47:AF48"/>
    <mergeCell ref="C48:E48"/>
    <mergeCell ref="C21:M21"/>
    <mergeCell ref="C24:AF24"/>
    <mergeCell ref="N25:T25"/>
    <mergeCell ref="N26:T26"/>
    <mergeCell ref="U25:V25"/>
    <mergeCell ref="AA26:AB26"/>
    <mergeCell ref="U26:V26"/>
    <mergeCell ref="W25:Z25"/>
    <mergeCell ref="AC25:AF25"/>
    <mergeCell ref="AC26:AF26"/>
    <mergeCell ref="C18:M18"/>
    <mergeCell ref="N18:R18"/>
    <mergeCell ref="S18:W18"/>
    <mergeCell ref="N19:R19"/>
    <mergeCell ref="S19:W19"/>
    <mergeCell ref="C19:M19"/>
    <mergeCell ref="AA25:AB25"/>
    <mergeCell ref="U14:W14"/>
    <mergeCell ref="N20:R20"/>
    <mergeCell ref="N21:R21"/>
    <mergeCell ref="C17:Z17"/>
    <mergeCell ref="X18:AB18"/>
    <mergeCell ref="C22:AF22"/>
    <mergeCell ref="C23:AF23"/>
    <mergeCell ref="X19:AB19"/>
    <mergeCell ref="C20:M20"/>
    <mergeCell ref="AA14:AC14"/>
    <mergeCell ref="AD14:AF14"/>
    <mergeCell ref="S15:AA15"/>
    <mergeCell ref="AB15:AF15"/>
    <mergeCell ref="S14:T14"/>
    <mergeCell ref="C2:AF2"/>
    <mergeCell ref="C3:AF3"/>
    <mergeCell ref="AD5:AF5"/>
    <mergeCell ref="C6:E7"/>
    <mergeCell ref="S6:T7"/>
    <mergeCell ref="U6:W7"/>
    <mergeCell ref="X6:Z7"/>
    <mergeCell ref="F5:P5"/>
    <mergeCell ref="X4:AF4"/>
    <mergeCell ref="C5:E5"/>
    <mergeCell ref="G6:P6"/>
    <mergeCell ref="U8:W9"/>
    <mergeCell ref="U10:W11"/>
    <mergeCell ref="Q9:R9"/>
    <mergeCell ref="AA6:AC7"/>
    <mergeCell ref="AD6:AF7"/>
    <mergeCell ref="G7:P7"/>
    <mergeCell ref="C12:E13"/>
    <mergeCell ref="X12:Z13"/>
    <mergeCell ref="AA8:AC9"/>
    <mergeCell ref="AA10:AC11"/>
    <mergeCell ref="AD12:AF13"/>
    <mergeCell ref="AD8:AF9"/>
    <mergeCell ref="AA12:AC13"/>
    <mergeCell ref="C102:AF102"/>
    <mergeCell ref="X8:Z9"/>
    <mergeCell ref="X10:Z11"/>
    <mergeCell ref="Q13:R13"/>
    <mergeCell ref="Q8:R8"/>
    <mergeCell ref="AF31:AF32"/>
    <mergeCell ref="C29:E30"/>
    <mergeCell ref="AC18:AF18"/>
    <mergeCell ref="AC19:AF19"/>
    <mergeCell ref="S20:AF21"/>
    <mergeCell ref="Q10:R10"/>
    <mergeCell ref="Q11:R11"/>
    <mergeCell ref="C8:E9"/>
    <mergeCell ref="C10:E11"/>
    <mergeCell ref="F29:G30"/>
    <mergeCell ref="H29:I30"/>
    <mergeCell ref="G13:P13"/>
    <mergeCell ref="G8:P8"/>
    <mergeCell ref="G9:P9"/>
    <mergeCell ref="G12:P12"/>
    <mergeCell ref="G10:P10"/>
    <mergeCell ref="G11:P11"/>
    <mergeCell ref="J29:K30"/>
    <mergeCell ref="L29:S30"/>
    <mergeCell ref="L31:S32"/>
    <mergeCell ref="L33:S34"/>
    <mergeCell ref="T33:V34"/>
    <mergeCell ref="Z29:AC30"/>
    <mergeCell ref="W29:Y30"/>
    <mergeCell ref="T29:V30"/>
    <mergeCell ref="Z33:AC34"/>
    <mergeCell ref="T31:V32"/>
    <mergeCell ref="W31:Y32"/>
    <mergeCell ref="W33:Y34"/>
    <mergeCell ref="AE33:AE34"/>
    <mergeCell ref="AA5:AC5"/>
    <mergeCell ref="Q5:R5"/>
    <mergeCell ref="S5:T5"/>
    <mergeCell ref="AD29:AF29"/>
    <mergeCell ref="U5:W5"/>
    <mergeCell ref="X5:Z5"/>
    <mergeCell ref="S12:T13"/>
    <mergeCell ref="S8:T9"/>
    <mergeCell ref="AF33:AF34"/>
    <mergeCell ref="S10:T11"/>
    <mergeCell ref="Q12:R12"/>
    <mergeCell ref="C73:AF73"/>
    <mergeCell ref="AA70:AF70"/>
    <mergeCell ref="C71:AF71"/>
    <mergeCell ref="W72:AF72"/>
    <mergeCell ref="O70:T70"/>
    <mergeCell ref="U70:Z70"/>
    <mergeCell ref="Q72:V72"/>
    <mergeCell ref="AD33:AD34"/>
    <mergeCell ref="L37:S38"/>
    <mergeCell ref="C106:AF106"/>
    <mergeCell ref="C103:AF103"/>
    <mergeCell ref="C104:AF104"/>
    <mergeCell ref="C105:AF105"/>
    <mergeCell ref="C99:AF99"/>
    <mergeCell ref="U101:Y101"/>
    <mergeCell ref="C100:AF100"/>
    <mergeCell ref="AD37:AD38"/>
    <mergeCell ref="I69:N69"/>
    <mergeCell ref="AE39:AE40"/>
    <mergeCell ref="AF39:AF40"/>
    <mergeCell ref="AE37:AE38"/>
    <mergeCell ref="AD41:AD42"/>
    <mergeCell ref="AE41:AE42"/>
    <mergeCell ref="AH55:AJ55"/>
    <mergeCell ref="B31:B32"/>
    <mergeCell ref="B33:B48"/>
    <mergeCell ref="B49:B50"/>
    <mergeCell ref="J49:K50"/>
    <mergeCell ref="F49:G50"/>
    <mergeCell ref="C49:E49"/>
    <mergeCell ref="C50:E50"/>
    <mergeCell ref="AF49:AF50"/>
    <mergeCell ref="L49:S50"/>
    <mergeCell ref="AH54:AJ54"/>
    <mergeCell ref="C47:E47"/>
    <mergeCell ref="F47:G48"/>
    <mergeCell ref="H47:I48"/>
    <mergeCell ref="J47:K48"/>
    <mergeCell ref="AD49:AD50"/>
    <mergeCell ref="W47:Y48"/>
    <mergeCell ref="AA17:AF17"/>
    <mergeCell ref="C51:AF51"/>
    <mergeCell ref="C25:K25"/>
    <mergeCell ref="C26:K26"/>
    <mergeCell ref="AD35:AD36"/>
    <mergeCell ref="AE35:AE36"/>
    <mergeCell ref="AF35:AF36"/>
    <mergeCell ref="L47:S48"/>
    <mergeCell ref="AF37:AF38"/>
    <mergeCell ref="AD39:AD40"/>
    <mergeCell ref="L45:S46"/>
    <mergeCell ref="I70:N70"/>
    <mergeCell ref="H97:AE97"/>
    <mergeCell ref="AA67:AF67"/>
    <mergeCell ref="AA69:AF69"/>
    <mergeCell ref="C72:P72"/>
    <mergeCell ref="C78:H78"/>
    <mergeCell ref="Y78:AF78"/>
    <mergeCell ref="AC61:AF61"/>
    <mergeCell ref="Y60:AB60"/>
    <mergeCell ref="I85:P85"/>
    <mergeCell ref="I86:P86"/>
    <mergeCell ref="C83:H83"/>
    <mergeCell ref="AF41:AF42"/>
    <mergeCell ref="AE49:AE50"/>
    <mergeCell ref="W49:Y50"/>
    <mergeCell ref="T47:V48"/>
    <mergeCell ref="T49:V50"/>
    <mergeCell ref="H49:I50"/>
    <mergeCell ref="L43:S44"/>
    <mergeCell ref="C91:H91"/>
    <mergeCell ref="C93:AF93"/>
    <mergeCell ref="I88:P88"/>
    <mergeCell ref="I89:P89"/>
    <mergeCell ref="I92:AF92"/>
    <mergeCell ref="Q89:X89"/>
    <mergeCell ref="Y88:AF88"/>
    <mergeCell ref="Y89:AF89"/>
    <mergeCell ref="Y85:AF85"/>
    <mergeCell ref="Y86:AF86"/>
    <mergeCell ref="C94:H94"/>
    <mergeCell ref="C88:H88"/>
    <mergeCell ref="C89:H89"/>
    <mergeCell ref="C84:AF84"/>
    <mergeCell ref="C92:H92"/>
    <mergeCell ref="C85:H85"/>
    <mergeCell ref="C86:H86"/>
    <mergeCell ref="C87:G87"/>
    <mergeCell ref="H87:AF87"/>
    <mergeCell ref="I94:AF94"/>
  </mergeCells>
  <dataValidations count="3">
    <dataValidation type="custom" allowBlank="1" showInputMessage="1" showErrorMessage="1" sqref="H31:I50">
      <formula1>IF(F31&lt;&gt;0,0,H31)</formula1>
    </dataValidation>
    <dataValidation type="custom" allowBlank="1" showInputMessage="1" showErrorMessage="1" sqref="F31:G50">
      <formula1>IF(H31&lt;&gt;0,0,F31)</formula1>
    </dataValidation>
    <dataValidation type="list" showInputMessage="1" showErrorMessage="1" sqref="L31:S50">
      <formula1>'Žádost o valuty'!$Y$3:$Y$200</formula1>
    </dataValidation>
  </dataValidations>
  <printOptions horizontalCentered="1"/>
  <pageMargins left="0.4724409448818898" right="0.4724409448818898" top="0.7874015748031497" bottom="0.5905511811023623" header="0.5118110236220472" footer="0.5118110236220472"/>
  <pageSetup blackAndWhite="1" horizontalDpi="300" verticalDpi="300" orientation="portrait" paperSize="9" r:id="rId3"/>
  <headerFooter alignWithMargins="0">
    <oddHeader>&amp;L&amp;"Verdana,Tučné"&amp;8Masarykova univerzita v Brně&amp;R&amp;"Verdana,tučné kurzíva"&amp;8Přírodovědecká fakulta</oddHeader>
  </headerFooter>
  <rowBreaks count="1" manualBreakCount="1">
    <brk id="51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M133"/>
  <sheetViews>
    <sheetView showGridLines="0" showRowColHeaders="0" zoomScalePageLayoutView="0" workbookViewId="0" topLeftCell="A1">
      <selection activeCell="C8" sqref="C8:E8"/>
    </sheetView>
  </sheetViews>
  <sheetFormatPr defaultColWidth="9.140625" defaultRowHeight="12.75"/>
  <cols>
    <col min="1" max="1" width="4.57421875" style="56" customWidth="1"/>
    <col min="2" max="2" width="8.00390625" style="57" customWidth="1"/>
    <col min="3" max="3" width="7.28125" style="57" customWidth="1"/>
    <col min="4" max="4" width="8.140625" style="57" customWidth="1"/>
    <col min="5" max="5" width="5.7109375" style="57" customWidth="1"/>
    <col min="6" max="6" width="6.8515625" style="57" customWidth="1"/>
    <col min="7" max="7" width="11.140625" style="57" customWidth="1"/>
    <col min="8" max="8" width="4.140625" style="57" customWidth="1"/>
    <col min="9" max="9" width="13.57421875" style="57" customWidth="1"/>
    <col min="10" max="10" width="4.421875" style="57" customWidth="1"/>
    <col min="11" max="11" width="7.140625" style="57" customWidth="1"/>
    <col min="12" max="12" width="6.8515625" style="57" customWidth="1"/>
    <col min="13" max="13" width="4.28125" style="56" customWidth="1"/>
    <col min="14" max="16384" width="9.140625" style="57" customWidth="1"/>
  </cols>
  <sheetData>
    <row r="1" spans="2:12" ht="18" customHeight="1"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2:12" ht="41.25" customHeight="1">
      <c r="B2" s="1001" t="s">
        <v>353</v>
      </c>
      <c r="C2" s="1001"/>
      <c r="D2" s="1001"/>
      <c r="E2" s="1001"/>
      <c r="F2" s="1001"/>
      <c r="G2" s="1001"/>
      <c r="H2" s="1001"/>
      <c r="I2" s="1001"/>
      <c r="J2" s="1001"/>
      <c r="K2" s="1001"/>
      <c r="L2" s="1001"/>
    </row>
    <row r="3" spans="2:12" ht="9.75" customHeight="1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2:12" ht="14.25">
      <c r="B4" s="64" t="s">
        <v>364</v>
      </c>
      <c r="C4" s="61"/>
      <c r="D4" s="61"/>
      <c r="E4" s="1003">
        <f>IF(Cele_jmeno="","",Cele_jmeno)</f>
      </c>
      <c r="F4" s="1003"/>
      <c r="G4" s="1003"/>
      <c r="H4" s="1003"/>
      <c r="I4" s="1003"/>
      <c r="J4" s="1003"/>
      <c r="K4" s="1003"/>
      <c r="L4" s="1003"/>
    </row>
    <row r="5" spans="2:12" ht="11.25"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2:12" ht="12" customHeight="1">
      <c r="B6" s="64" t="s">
        <v>0</v>
      </c>
      <c r="C6" s="61"/>
      <c r="D6" s="1004">
        <f>IF(Prac="","",Prac)</f>
      </c>
      <c r="E6" s="1004"/>
      <c r="F6" s="1004"/>
      <c r="G6" s="1004"/>
      <c r="H6" s="1004"/>
      <c r="I6" s="1004"/>
      <c r="J6" s="1004"/>
      <c r="K6" s="1004"/>
      <c r="L6" s="1004"/>
    </row>
    <row r="7" spans="2:12" ht="11.25"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2:12" ht="12" customHeight="1">
      <c r="B8" s="61" t="s">
        <v>354</v>
      </c>
      <c r="C8" s="1005"/>
      <c r="D8" s="1005"/>
      <c r="E8" s="1005"/>
      <c r="F8" s="61"/>
      <c r="G8" s="61" t="s">
        <v>355</v>
      </c>
      <c r="H8" s="1006"/>
      <c r="I8" s="1006"/>
      <c r="J8" s="1006"/>
      <c r="K8" s="1006"/>
      <c r="L8" s="1006"/>
    </row>
    <row r="9" spans="2:12" ht="12" customHeight="1">
      <c r="B9" s="61" t="s">
        <v>354</v>
      </c>
      <c r="C9" s="998"/>
      <c r="D9" s="998"/>
      <c r="E9" s="998"/>
      <c r="F9" s="61"/>
      <c r="G9" s="61" t="s">
        <v>355</v>
      </c>
      <c r="H9" s="999"/>
      <c r="I9" s="999"/>
      <c r="J9" s="999"/>
      <c r="K9" s="999"/>
      <c r="L9" s="999"/>
    </row>
    <row r="10" spans="2:12" ht="12" customHeight="1">
      <c r="B10" s="61" t="s">
        <v>354</v>
      </c>
      <c r="C10" s="998"/>
      <c r="D10" s="998"/>
      <c r="E10" s="998"/>
      <c r="F10" s="61"/>
      <c r="G10" s="61" t="s">
        <v>355</v>
      </c>
      <c r="H10" s="999"/>
      <c r="I10" s="999"/>
      <c r="J10" s="999"/>
      <c r="K10" s="999"/>
      <c r="L10" s="999"/>
    </row>
    <row r="11" spans="2:12" ht="11.25"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</row>
    <row r="12" spans="1:13" s="58" customFormat="1" ht="12" customHeight="1">
      <c r="A12" s="59"/>
      <c r="B12" s="1000" t="s">
        <v>356</v>
      </c>
      <c r="C12" s="1000"/>
      <c r="D12" s="1002" t="s">
        <v>357</v>
      </c>
      <c r="E12" s="1002"/>
      <c r="F12" s="838"/>
      <c r="G12" s="838"/>
      <c r="H12" s="68" t="s">
        <v>250</v>
      </c>
      <c r="I12" s="101"/>
      <c r="J12" s="68" t="s">
        <v>251</v>
      </c>
      <c r="K12" s="996"/>
      <c r="L12" s="991"/>
      <c r="M12" s="59"/>
    </row>
    <row r="13" spans="1:13" s="58" customFormat="1" ht="6" customHeight="1" thickBot="1">
      <c r="A13" s="59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59"/>
    </row>
    <row r="14" spans="1:13" s="58" customFormat="1" ht="21" customHeight="1" thickTop="1">
      <c r="A14" s="59"/>
      <c r="B14" s="994" t="s">
        <v>479</v>
      </c>
      <c r="C14" s="994"/>
      <c r="D14" s="994"/>
      <c r="E14" s="994"/>
      <c r="F14" s="994"/>
      <c r="G14" s="994"/>
      <c r="H14" s="994"/>
      <c r="I14" s="994"/>
      <c r="J14" s="65"/>
      <c r="K14" s="65"/>
      <c r="L14" s="65"/>
      <c r="M14" s="59"/>
    </row>
    <row r="15" spans="2:12" ht="6.75" customHeight="1"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</row>
    <row r="16" spans="2:12" ht="12" customHeight="1">
      <c r="B16" s="63" t="s">
        <v>250</v>
      </c>
      <c r="C16" s="996"/>
      <c r="D16" s="991"/>
      <c r="E16" s="63" t="s">
        <v>251</v>
      </c>
      <c r="F16" s="996"/>
      <c r="G16" s="991"/>
      <c r="H16" s="61"/>
      <c r="I16" s="61"/>
      <c r="J16" s="61"/>
      <c r="K16" s="61"/>
      <c r="L16" s="61"/>
    </row>
    <row r="17" spans="2:12" ht="12" customHeight="1"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</row>
    <row r="18" spans="2:12" ht="12" customHeight="1">
      <c r="B18" s="64" t="s">
        <v>363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</row>
    <row r="19" spans="2:12" ht="12" customHeight="1"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</row>
    <row r="20" spans="2:12" ht="12" customHeight="1">
      <c r="B20" s="61" t="s">
        <v>358</v>
      </c>
      <c r="C20" s="61"/>
      <c r="D20" s="992"/>
      <c r="E20" s="992"/>
      <c r="F20" s="61"/>
      <c r="G20" s="486" t="s">
        <v>480</v>
      </c>
      <c r="H20" s="486"/>
      <c r="I20" s="992"/>
      <c r="J20" s="992"/>
      <c r="K20" s="992"/>
      <c r="L20" s="992"/>
    </row>
    <row r="21" spans="2:12" ht="12" customHeight="1" thickBot="1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1:13" s="58" customFormat="1" ht="21" customHeight="1" thickTop="1">
      <c r="A22" s="59"/>
      <c r="B22" s="994" t="s">
        <v>359</v>
      </c>
      <c r="C22" s="994"/>
      <c r="D22" s="994"/>
      <c r="E22" s="994"/>
      <c r="F22" s="994"/>
      <c r="G22" s="994"/>
      <c r="H22" s="994"/>
      <c r="I22" s="994"/>
      <c r="J22" s="65"/>
      <c r="K22" s="65"/>
      <c r="L22" s="65"/>
      <c r="M22" s="59"/>
    </row>
    <row r="23" spans="2:12" ht="18.75" customHeight="1"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</row>
    <row r="24" spans="2:12" ht="12" customHeight="1">
      <c r="B24" s="63" t="s">
        <v>250</v>
      </c>
      <c r="C24" s="991"/>
      <c r="D24" s="991"/>
      <c r="E24" s="63" t="s">
        <v>251</v>
      </c>
      <c r="F24" s="991"/>
      <c r="G24" s="991"/>
      <c r="H24" s="61"/>
      <c r="I24" s="61"/>
      <c r="J24" s="61"/>
      <c r="K24" s="61"/>
      <c r="L24" s="61"/>
    </row>
    <row r="25" spans="2:12" ht="12" customHeight="1">
      <c r="B25" s="63" t="s">
        <v>250</v>
      </c>
      <c r="C25" s="991"/>
      <c r="D25" s="991"/>
      <c r="E25" s="63" t="s">
        <v>251</v>
      </c>
      <c r="F25" s="991"/>
      <c r="G25" s="991"/>
      <c r="H25" s="61"/>
      <c r="I25" s="61"/>
      <c r="J25" s="61"/>
      <c r="K25" s="61"/>
      <c r="L25" s="61"/>
    </row>
    <row r="26" spans="2:12" ht="21" customHeight="1"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</row>
    <row r="27" spans="2:12" ht="12" customHeight="1" thickBot="1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1:13" s="58" customFormat="1" ht="21" customHeight="1" thickTop="1">
      <c r="A28" s="59"/>
      <c r="B28" s="994" t="s">
        <v>390</v>
      </c>
      <c r="C28" s="994"/>
      <c r="D28" s="994"/>
      <c r="E28" s="994"/>
      <c r="F28" s="994"/>
      <c r="G28" s="994"/>
      <c r="H28" s="994"/>
      <c r="I28" s="994"/>
      <c r="J28" s="65"/>
      <c r="K28" s="65"/>
      <c r="L28" s="65"/>
      <c r="M28" s="59"/>
    </row>
    <row r="29" spans="2:12" ht="12" customHeight="1"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2:12" ht="12" customHeight="1">
      <c r="B30" s="63" t="s">
        <v>250</v>
      </c>
      <c r="C30" s="991"/>
      <c r="D30" s="991"/>
      <c r="E30" s="63" t="s">
        <v>251</v>
      </c>
      <c r="F30" s="991"/>
      <c r="G30" s="991"/>
      <c r="H30" s="61"/>
      <c r="I30" s="61"/>
      <c r="J30" s="61"/>
      <c r="K30" s="61"/>
      <c r="L30" s="61"/>
    </row>
    <row r="31" spans="2:12" ht="12" customHeight="1"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</row>
    <row r="32" spans="2:12" ht="12" customHeight="1">
      <c r="B32" s="995" t="s">
        <v>362</v>
      </c>
      <c r="C32" s="995"/>
      <c r="D32" s="995"/>
      <c r="E32" s="995"/>
      <c r="F32" s="995"/>
      <c r="G32" s="995"/>
      <c r="H32" s="995"/>
      <c r="I32" s="61"/>
      <c r="J32" s="61"/>
      <c r="K32" s="61"/>
      <c r="L32" s="61"/>
    </row>
    <row r="33" spans="2:12" ht="12" customHeight="1">
      <c r="B33" s="993" t="s">
        <v>360</v>
      </c>
      <c r="C33" s="993"/>
      <c r="D33" s="993"/>
      <c r="E33" s="993"/>
      <c r="F33" s="993"/>
      <c r="G33" s="993"/>
      <c r="H33" s="993"/>
      <c r="I33" s="61"/>
      <c r="J33" s="61"/>
      <c r="K33" s="61"/>
      <c r="L33" s="61"/>
    </row>
    <row r="34" spans="2:12" ht="12" customHeight="1">
      <c r="B34" s="993" t="s">
        <v>361</v>
      </c>
      <c r="C34" s="993"/>
      <c r="D34" s="993"/>
      <c r="E34" s="993"/>
      <c r="F34" s="993"/>
      <c r="G34" s="993"/>
      <c r="H34" s="993"/>
      <c r="I34" s="61"/>
      <c r="J34" s="61"/>
      <c r="K34" s="61"/>
      <c r="L34" s="61"/>
    </row>
    <row r="35" spans="2:12" ht="12" customHeight="1" thickBot="1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1:13" s="58" customFormat="1" ht="21" customHeight="1" thickTop="1">
      <c r="A36" s="59"/>
      <c r="B36" s="994" t="s">
        <v>390</v>
      </c>
      <c r="C36" s="994"/>
      <c r="D36" s="994"/>
      <c r="E36" s="994"/>
      <c r="F36" s="994"/>
      <c r="G36" s="994"/>
      <c r="H36" s="994"/>
      <c r="I36" s="994"/>
      <c r="J36" s="65"/>
      <c r="K36" s="65"/>
      <c r="L36" s="65"/>
      <c r="M36" s="59"/>
    </row>
    <row r="37" spans="2:12" ht="12" customHeight="1"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</row>
    <row r="38" spans="2:12" ht="12" customHeight="1">
      <c r="B38" s="63" t="s">
        <v>250</v>
      </c>
      <c r="C38" s="991"/>
      <c r="D38" s="991"/>
      <c r="E38" s="63" t="s">
        <v>251</v>
      </c>
      <c r="F38" s="991"/>
      <c r="G38" s="991"/>
      <c r="H38" s="61"/>
      <c r="I38" s="61"/>
      <c r="J38" s="61"/>
      <c r="K38" s="61"/>
      <c r="L38" s="61"/>
    </row>
    <row r="39" spans="2:12" ht="12" customHeight="1"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</row>
    <row r="40" spans="2:12" ht="12" customHeight="1">
      <c r="B40" s="995" t="s">
        <v>362</v>
      </c>
      <c r="C40" s="995"/>
      <c r="D40" s="995"/>
      <c r="E40" s="995"/>
      <c r="F40" s="995"/>
      <c r="G40" s="995"/>
      <c r="H40" s="995"/>
      <c r="I40" s="995"/>
      <c r="J40" s="61"/>
      <c r="K40" s="61"/>
      <c r="L40" s="61"/>
    </row>
    <row r="41" spans="2:12" ht="12" customHeight="1">
      <c r="B41" s="993" t="s">
        <v>366</v>
      </c>
      <c r="C41" s="993"/>
      <c r="D41" s="993"/>
      <c r="E41" s="993"/>
      <c r="F41" s="993"/>
      <c r="G41" s="993"/>
      <c r="H41" s="993"/>
      <c r="I41" s="993"/>
      <c r="J41" s="61"/>
      <c r="K41" s="61"/>
      <c r="L41" s="61"/>
    </row>
    <row r="42" spans="2:12" ht="12" customHeight="1">
      <c r="B42" s="993" t="s">
        <v>391</v>
      </c>
      <c r="C42" s="993"/>
      <c r="D42" s="993"/>
      <c r="E42" s="993"/>
      <c r="F42" s="993"/>
      <c r="G42" s="993"/>
      <c r="H42" s="993"/>
      <c r="I42" s="993"/>
      <c r="J42" s="61"/>
      <c r="K42" s="61"/>
      <c r="L42" s="61"/>
    </row>
    <row r="43" spans="2:12" ht="12" customHeight="1" thickBot="1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 ht="12" customHeight="1" thickTop="1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</row>
    <row r="45" spans="2:12" ht="12" customHeight="1">
      <c r="B45" s="507" t="s">
        <v>363</v>
      </c>
      <c r="C45" s="507"/>
      <c r="D45" s="507"/>
      <c r="E45" s="61"/>
      <c r="F45" s="61"/>
      <c r="G45" s="61"/>
      <c r="H45" s="61"/>
      <c r="I45" s="61"/>
      <c r="J45" s="61"/>
      <c r="K45" s="61"/>
      <c r="L45" s="61"/>
    </row>
    <row r="46" spans="2:12" ht="12" customHeight="1"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</row>
    <row r="47" spans="2:12" ht="12" customHeight="1">
      <c r="B47" s="61" t="s">
        <v>358</v>
      </c>
      <c r="C47" s="61"/>
      <c r="D47" s="992"/>
      <c r="E47" s="992"/>
      <c r="F47" s="62"/>
      <c r="G47" s="486" t="s">
        <v>480</v>
      </c>
      <c r="H47" s="486"/>
      <c r="I47" s="992"/>
      <c r="J47" s="992"/>
      <c r="K47" s="992"/>
      <c r="L47" s="992"/>
    </row>
    <row r="48" spans="2:12" ht="12" customHeight="1" thickBot="1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 ht="12" thickTop="1"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</row>
    <row r="50" spans="2:12" ht="11.25">
      <c r="B50" s="997" t="s">
        <v>365</v>
      </c>
      <c r="C50" s="997"/>
      <c r="D50" s="997"/>
      <c r="E50" s="997"/>
      <c r="F50" s="997"/>
      <c r="G50" s="997"/>
      <c r="H50" s="997"/>
      <c r="I50" s="997"/>
      <c r="J50" s="997"/>
      <c r="K50" s="997"/>
      <c r="L50" s="997"/>
    </row>
    <row r="51" spans="2:12" ht="11.25"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</row>
    <row r="52" spans="2:12" ht="11.25"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</row>
    <row r="53" spans="2:12" ht="11.25"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</row>
    <row r="54" spans="2:12" ht="11.25"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</row>
    <row r="55" spans="2:12" ht="11.25"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</row>
    <row r="56" spans="2:12" ht="11.25"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</row>
    <row r="57" spans="2:12" ht="11.25"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</row>
    <row r="58" spans="2:12" ht="11.25"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</row>
    <row r="59" spans="2:12" ht="11.25"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</row>
    <row r="60" spans="2:12" ht="11.25"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</row>
    <row r="61" spans="2:12" ht="11.25"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</row>
    <row r="62" spans="2:12" ht="11.25"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</row>
    <row r="63" spans="2:12" ht="11.25"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</row>
    <row r="64" spans="2:12" ht="11.25"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</row>
    <row r="65" spans="2:12" ht="11.25"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</row>
    <row r="66" spans="2:12" ht="11.25"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</row>
    <row r="67" spans="2:12" ht="11.25"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</row>
    <row r="68" spans="2:12" ht="11.25"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</row>
    <row r="69" spans="2:12" ht="11.25"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</row>
    <row r="70" spans="2:12" ht="11.25"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</row>
    <row r="71" spans="2:12" ht="11.25"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</row>
    <row r="72" spans="2:12" ht="11.25"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</row>
    <row r="73" spans="2:12" ht="11.25"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</row>
    <row r="74" spans="2:12" ht="11.25"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</row>
    <row r="75" spans="2:12" ht="11.25"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</row>
    <row r="76" spans="2:12" ht="11.25"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</row>
    <row r="77" spans="2:12" ht="11.25"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</row>
    <row r="78" spans="2:12" ht="11.25"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</row>
    <row r="79" spans="2:12" ht="11.25"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</row>
    <row r="80" spans="2:12" ht="11.25"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</row>
    <row r="81" spans="2:12" ht="11.25"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</row>
    <row r="82" spans="2:12" ht="11.25"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</row>
    <row r="83" spans="2:12" ht="11.25"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</row>
    <row r="84" spans="2:12" ht="11.25"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</row>
    <row r="85" spans="2:12" ht="11.25"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</row>
    <row r="86" spans="2:12" ht="11.25"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</row>
    <row r="87" spans="2:12" ht="11.25"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</row>
    <row r="88" spans="2:12" ht="11.25"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</row>
    <row r="89" spans="2:12" ht="11.25"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</row>
    <row r="90" spans="2:12" ht="11.25"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</row>
    <row r="91" spans="2:12" ht="11.25"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</row>
    <row r="92" spans="2:12" ht="11.25"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</row>
    <row r="93" spans="2:12" ht="11.25"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</row>
    <row r="94" spans="2:12" ht="11.25"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</row>
    <row r="95" spans="2:12" ht="11.25"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</row>
    <row r="96" spans="2:12" ht="11.25"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</row>
    <row r="97" spans="2:12" ht="11.25"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</row>
    <row r="98" spans="2:12" ht="11.25"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</row>
    <row r="99" spans="2:12" ht="11.25"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</row>
    <row r="100" spans="2:12" ht="11.25"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</row>
    <row r="101" spans="2:12" ht="11.25"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2:12" ht="11.25"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</row>
    <row r="103" spans="2:12" ht="11.25"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</row>
    <row r="104" spans="2:12" ht="11.25"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</row>
    <row r="105" spans="2:12" ht="11.25"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</row>
    <row r="106" spans="2:12" ht="11.25"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</row>
    <row r="107" spans="2:12" ht="11.25"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</row>
    <row r="108" spans="2:12" ht="11.25"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</row>
    <row r="109" spans="2:12" ht="11.25"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</row>
    <row r="110" spans="2:12" ht="11.25"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</row>
    <row r="111" spans="2:12" ht="11.25"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</row>
    <row r="112" spans="2:12" ht="11.25"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</row>
    <row r="113" spans="2:12" ht="11.25"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</row>
    <row r="114" spans="2:12" ht="11.25"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</row>
    <row r="115" spans="2:12" ht="11.25"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</row>
    <row r="116" spans="2:12" ht="11.25"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</row>
    <row r="117" spans="2:12" ht="11.25"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</row>
    <row r="118" spans="2:12" ht="11.25"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</row>
    <row r="119" spans="2:12" ht="11.25"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</row>
    <row r="120" spans="2:12" ht="11.25"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</row>
    <row r="121" spans="2:12" ht="11.25"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</row>
    <row r="122" spans="2:12" ht="11.25"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</row>
    <row r="123" spans="2:12" ht="11.25"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</row>
    <row r="124" spans="2:12" ht="11.25"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</row>
    <row r="125" spans="2:12" ht="11.25"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</row>
    <row r="126" spans="2:12" ht="11.25"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</row>
    <row r="127" spans="2:12" ht="11.25"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</row>
    <row r="128" spans="2:12" ht="11.25"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</row>
    <row r="129" spans="2:12" ht="11.25"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</row>
    <row r="130" spans="2:12" ht="11.25"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</row>
    <row r="131" spans="2:12" ht="11.25"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</row>
    <row r="132" spans="2:12" ht="11.25"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</row>
    <row r="133" spans="2:12" ht="11.25"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</row>
  </sheetData>
  <sheetProtection sheet="1" objects="1" scenarios="1" selectLockedCells="1"/>
  <mergeCells count="41">
    <mergeCell ref="B2:L2"/>
    <mergeCell ref="D12:E12"/>
    <mergeCell ref="E4:L4"/>
    <mergeCell ref="D6:L6"/>
    <mergeCell ref="C8:E8"/>
    <mergeCell ref="H8:L8"/>
    <mergeCell ref="H9:L9"/>
    <mergeCell ref="C9:E9"/>
    <mergeCell ref="F16:G16"/>
    <mergeCell ref="D20:E20"/>
    <mergeCell ref="C24:D24"/>
    <mergeCell ref="B22:I22"/>
    <mergeCell ref="C10:E10"/>
    <mergeCell ref="H10:L10"/>
    <mergeCell ref="K12:L12"/>
    <mergeCell ref="B12:C12"/>
    <mergeCell ref="F12:G12"/>
    <mergeCell ref="C16:D16"/>
    <mergeCell ref="B14:I14"/>
    <mergeCell ref="B50:L50"/>
    <mergeCell ref="B45:D45"/>
    <mergeCell ref="I47:L47"/>
    <mergeCell ref="B34:H34"/>
    <mergeCell ref="B40:I40"/>
    <mergeCell ref="G20:H20"/>
    <mergeCell ref="B42:I42"/>
    <mergeCell ref="F24:G24"/>
    <mergeCell ref="B36:I36"/>
    <mergeCell ref="B32:H32"/>
    <mergeCell ref="C38:D38"/>
    <mergeCell ref="I20:L20"/>
    <mergeCell ref="F38:G38"/>
    <mergeCell ref="F25:G25"/>
    <mergeCell ref="C30:D30"/>
    <mergeCell ref="D47:E47"/>
    <mergeCell ref="G47:H47"/>
    <mergeCell ref="B33:H33"/>
    <mergeCell ref="B41:I41"/>
    <mergeCell ref="C25:D25"/>
    <mergeCell ref="F30:G30"/>
    <mergeCell ref="B28:I28"/>
  </mergeCells>
  <printOptions horizont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r:id="rId2"/>
  <headerFooter alignWithMargins="0">
    <oddHeader>&amp;L&amp;"Verdana,Tučné"&amp;8Masarykova univerzita&amp;R&amp;"Verdana,tučné kurzíva"&amp;8Přírodovědecká fakulta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PřF MU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Cestovní příkaz - zahraniční</dc:title>
  <dc:subject/>
  <dc:creator>Čestmír Greger</dc:creator>
  <cp:keywords/>
  <dc:description/>
  <cp:lastModifiedBy>Čestmír Greger</cp:lastModifiedBy>
  <cp:lastPrinted>2008-08-07T12:25:38Z</cp:lastPrinted>
  <dcterms:created xsi:type="dcterms:W3CDTF">2004-11-29T20:54:18Z</dcterms:created>
  <dcterms:modified xsi:type="dcterms:W3CDTF">2009-01-09T07:40:32Z</dcterms:modified>
  <cp:category/>
  <cp:version/>
  <cp:contentType/>
  <cp:contentStatus/>
</cp:coreProperties>
</file>